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workbookProtection workbookAlgorithmName="SHA-512" workbookHashValue="8AvWnR3IcBrnmYfbzmOYtf6JPn6qFQTCO8Y3vHoz/xtM8bcAweXa7pCKA5j3YnS5jZBDqwaRKYIeAlbuy8g2ag==" workbookSaltValue="Ox70GCgZoF1Jr6BVMtZPkg==" workbookSpinCount="100000" lockStructure="1"/>
  <bookViews>
    <workbookView xWindow="0" yWindow="0" windowWidth="15360" windowHeight="5880" tabRatio="835" firstSheet="1" activeTab="1"/>
  </bookViews>
  <sheets>
    <sheet name="Справочник" sheetId="10" state="hidden" r:id="rId1"/>
    <sheet name="ЖД" sheetId="15" r:id="rId2"/>
    <sheet name="ЖД 0.1м" sheetId="16" r:id="rId3"/>
    <sheet name="Таблица авто" sheetId="6" r:id="rId4"/>
    <sheet name="НТМК_пакетировка" sheetId="22" state="hidden" r:id="rId5"/>
    <sheet name="ЖД внутр. пользование" sheetId="23" state="hidden" r:id="rId6"/>
    <sheet name="Для калькулятора" sheetId="21" state="hidden" r:id="rId7"/>
  </sheets>
  <externalReferences>
    <externalReference r:id="rId8"/>
    <externalReference r:id="rId9"/>
    <externalReference r:id="rId10"/>
  </externalReferences>
  <definedNames>
    <definedName name="_xlnm._FilterDatabase" localSheetId="6" hidden="1">'Для калькулятора'!$B$5:$AO$5</definedName>
    <definedName name="_xlnm._FilterDatabase" localSheetId="2" hidden="1">'ЖД 0.1м'!$A$5:$AF$5</definedName>
    <definedName name="_xlnm._FilterDatabase" localSheetId="4" hidden="1">НТМК_пакетировка!$A$2:$O$148</definedName>
    <definedName name="_xlnm._FilterDatabase" localSheetId="0" hidden="1">Справочник!$A$1:$E$1</definedName>
    <definedName name="_xlnm._FilterDatabase" localSheetId="3" hidden="1">'Таблица авто'!$A$14:$M$144</definedName>
    <definedName name="MERA_D">'[1]Данные заказчика'!$C$25:$C$26</definedName>
    <definedName name="MERA_EM">'[1]Данные заказчика'!$D$28:$D$30</definedName>
    <definedName name="MERA_K">'[1]Данные заказчика'!$D$27</definedName>
    <definedName name="MERA_L">'[1]Данные заказчика'!$B$25:$B$28</definedName>
    <definedName name="MERA_M">'[1]Данные заказчика'!$D$26</definedName>
    <definedName name="MERA_S">'[1]Данные заказчика'!$A$25:$A$30</definedName>
    <definedName name="MERA_T" localSheetId="6">'[1]Данные заказчика'!#REF!</definedName>
    <definedName name="MERA_T" localSheetId="1">'[1]Данные заказчика'!#REF!</definedName>
    <definedName name="MERA_T" localSheetId="2">'[1]Данные заказчика'!#REF!</definedName>
    <definedName name="MERA_T" localSheetId="5">'[1]Данные заказчика'!#REF!</definedName>
    <definedName name="MERA_T" localSheetId="4">'[1]Данные заказчика'!#REF!</definedName>
    <definedName name="MERA_T">'[1]Данные заказчика'!#REF!</definedName>
    <definedName name="SPR_NTMK">[1]НТМК!$C$1:$C$65536</definedName>
    <definedName name="Z_22C6B6AD_070A_437C_9B81_EDF073EC5A92_.wvu.FilterData" localSheetId="4" hidden="1">НТМК_пакетировка!$A$2:$O$148</definedName>
    <definedName name="Грузополучатели">'[1]Спр(ГрПолучатели)'!$K$2:$K$65536</definedName>
    <definedName name="Длина">Справочник!$B$1:$B$8</definedName>
    <definedName name="пвапва" localSheetId="6">'[1]Данные заказчика'!#REF!</definedName>
    <definedName name="пвапва" localSheetId="5">'[1]Данные заказчика'!#REF!</definedName>
    <definedName name="пвапва">'[1]Данные заказчика'!#REF!</definedName>
    <definedName name="Профиль" localSheetId="4">[2]Справочник!$A$2:$A$130</definedName>
    <definedName name="Профиль">Справочник!$A$2:$A$130</definedName>
    <definedName name="Профиль1" localSheetId="4">[2]Справочник!$A:$A</definedName>
    <definedName name="Профиль1">Справочник!$A:$A</definedName>
    <definedName name="Товары">[3]ЗСМК!$C$2:$C$594</definedName>
  </definedNames>
  <calcPr calcId="152511" refMode="R1C1"/>
</workbook>
</file>

<file path=xl/calcChain.xml><?xml version="1.0" encoding="utf-8"?>
<calcChain xmlns="http://schemas.openxmlformats.org/spreadsheetml/2006/main">
  <c r="B101" i="23" l="1"/>
  <c r="B106" i="23"/>
  <c r="B113" i="23"/>
  <c r="B125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72" i="23"/>
  <c r="B73" i="23"/>
  <c r="B74" i="23"/>
  <c r="B75" i="23"/>
  <c r="B76" i="23"/>
  <c r="B77" i="23"/>
  <c r="B78" i="23"/>
  <c r="B79" i="23"/>
  <c r="B80" i="23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95" i="23"/>
  <c r="B96" i="23"/>
  <c r="B97" i="23"/>
  <c r="B98" i="23"/>
  <c r="B99" i="23"/>
  <c r="B100" i="23"/>
  <c r="B102" i="23"/>
  <c r="B103" i="23"/>
  <c r="B104" i="23"/>
  <c r="B105" i="23"/>
  <c r="B107" i="23"/>
  <c r="B108" i="23"/>
  <c r="B109" i="23"/>
  <c r="B110" i="23"/>
  <c r="B111" i="23"/>
  <c r="B112" i="23"/>
  <c r="B114" i="23"/>
  <c r="B115" i="23"/>
  <c r="B116" i="23"/>
  <c r="B117" i="23"/>
  <c r="B118" i="23"/>
  <c r="B119" i="23"/>
  <c r="B120" i="23"/>
  <c r="B121" i="23"/>
  <c r="B122" i="23"/>
  <c r="B123" i="23"/>
  <c r="B124" i="23"/>
  <c r="B126" i="23"/>
  <c r="B127" i="23"/>
  <c r="B128" i="23"/>
  <c r="B129" i="23"/>
  <c r="B130" i="23"/>
  <c r="B131" i="23"/>
  <c r="B132" i="23"/>
  <c r="B133" i="23"/>
  <c r="B134" i="23"/>
  <c r="B135" i="23"/>
  <c r="B136" i="23"/>
  <c r="B137" i="23"/>
  <c r="B138" i="23"/>
  <c r="B139" i="23"/>
  <c r="B140" i="23"/>
  <c r="B141" i="23"/>
  <c r="B142" i="23"/>
  <c r="B143" i="23"/>
  <c r="B144" i="23"/>
  <c r="B145" i="23"/>
  <c r="B146" i="23"/>
  <c r="B147" i="23"/>
  <c r="B14" i="23"/>
  <c r="M18" i="23"/>
  <c r="M16" i="23"/>
  <c r="M148" i="22"/>
  <c r="L148" i="22"/>
  <c r="K148" i="22" s="1"/>
  <c r="J148" i="22" s="1"/>
  <c r="M147" i="22"/>
  <c r="L147" i="22"/>
  <c r="K147" i="22" s="1"/>
  <c r="J147" i="22"/>
  <c r="M146" i="22"/>
  <c r="L146" i="22"/>
  <c r="K146" i="22" s="1"/>
  <c r="J146" i="22"/>
  <c r="M145" i="22"/>
  <c r="L145" i="22" s="1"/>
  <c r="K145" i="22" s="1"/>
  <c r="J145" i="22"/>
  <c r="M144" i="22"/>
  <c r="L144" i="22"/>
  <c r="K144" i="22" s="1"/>
  <c r="J144" i="22" s="1"/>
  <c r="M143" i="22"/>
  <c r="L143" i="22"/>
  <c r="K143" i="22" s="1"/>
  <c r="J143" i="22" s="1"/>
  <c r="M142" i="22"/>
  <c r="L142" i="22"/>
  <c r="K142" i="22" s="1"/>
  <c r="J142" i="22"/>
  <c r="M141" i="22"/>
  <c r="L141" i="22" s="1"/>
  <c r="K141" i="22" s="1"/>
  <c r="J141" i="22"/>
  <c r="M140" i="22"/>
  <c r="L140" i="22"/>
  <c r="K140" i="22" s="1"/>
  <c r="J140" i="22" s="1"/>
  <c r="M139" i="22"/>
  <c r="L139" i="22"/>
  <c r="K139" i="22" s="1"/>
  <c r="J139" i="22"/>
  <c r="M138" i="22"/>
  <c r="L138" i="22"/>
  <c r="K138" i="22" s="1"/>
  <c r="J138" i="22"/>
  <c r="M137" i="22"/>
  <c r="L137" i="22" s="1"/>
  <c r="K137" i="22" s="1"/>
  <c r="J137" i="22"/>
  <c r="M136" i="22"/>
  <c r="L136" i="22"/>
  <c r="K136" i="22" s="1"/>
  <c r="J136" i="22" s="1"/>
  <c r="O135" i="22"/>
  <c r="N135" i="22"/>
  <c r="M135" i="22"/>
  <c r="L135" i="22"/>
  <c r="K135" i="22"/>
  <c r="J135" i="22"/>
  <c r="O134" i="22"/>
  <c r="N134" i="22"/>
  <c r="M134" i="22"/>
  <c r="L134" i="22"/>
  <c r="K134" i="22"/>
  <c r="J134" i="22"/>
  <c r="O132" i="22"/>
  <c r="M132" i="22"/>
  <c r="M131" i="22"/>
  <c r="K131" i="22"/>
  <c r="J131" i="22"/>
  <c r="G127" i="22"/>
  <c r="F127" i="22"/>
  <c r="D127" i="22"/>
  <c r="H127" i="22" s="1"/>
  <c r="L126" i="22"/>
  <c r="K126" i="22"/>
  <c r="H126" i="22"/>
  <c r="F126" i="22"/>
  <c r="G126" i="22" s="1"/>
  <c r="D126" i="22"/>
  <c r="D125" i="22"/>
  <c r="D124" i="22"/>
  <c r="F124" i="22" s="1"/>
  <c r="G124" i="22" s="1"/>
  <c r="F123" i="22"/>
  <c r="G123" i="22" s="1"/>
  <c r="D123" i="22"/>
  <c r="H123" i="22" s="1"/>
  <c r="H122" i="22"/>
  <c r="F122" i="22"/>
  <c r="G122" i="22" s="1"/>
  <c r="D122" i="22"/>
  <c r="D121" i="22"/>
  <c r="H120" i="22"/>
  <c r="K120" i="22" s="1"/>
  <c r="D120" i="22"/>
  <c r="F120" i="22" s="1"/>
  <c r="G120" i="22" s="1"/>
  <c r="L119" i="22"/>
  <c r="F119" i="22"/>
  <c r="G119" i="22" s="1"/>
  <c r="D119" i="22"/>
  <c r="H119" i="22" s="1"/>
  <c r="N118" i="22"/>
  <c r="H118" i="22"/>
  <c r="G118" i="22"/>
  <c r="D117" i="22"/>
  <c r="F117" i="22" s="1"/>
  <c r="G117" i="22" s="1"/>
  <c r="O116" i="22"/>
  <c r="N116" i="22"/>
  <c r="H116" i="22"/>
  <c r="F116" i="22"/>
  <c r="G116" i="22" s="1"/>
  <c r="D116" i="22"/>
  <c r="D115" i="22"/>
  <c r="H115" i="22" s="1"/>
  <c r="L114" i="22"/>
  <c r="K114" i="22"/>
  <c r="H114" i="22"/>
  <c r="F114" i="22"/>
  <c r="G114" i="22" s="1"/>
  <c r="D114" i="22"/>
  <c r="H113" i="22"/>
  <c r="G113" i="22"/>
  <c r="N112" i="22"/>
  <c r="J112" i="22"/>
  <c r="H112" i="22"/>
  <c r="F112" i="22"/>
  <c r="G112" i="22" s="1"/>
  <c r="D112" i="22"/>
  <c r="G111" i="22"/>
  <c r="F111" i="22"/>
  <c r="D111" i="22"/>
  <c r="H111" i="22" s="1"/>
  <c r="H110" i="22"/>
  <c r="L110" i="22" s="1"/>
  <c r="F110" i="22"/>
  <c r="G110" i="22" s="1"/>
  <c r="D110" i="22"/>
  <c r="D109" i="22"/>
  <c r="H108" i="22"/>
  <c r="G108" i="22"/>
  <c r="L108" i="22" s="1"/>
  <c r="M107" i="22"/>
  <c r="J107" i="22"/>
  <c r="H107" i="22"/>
  <c r="G107" i="22"/>
  <c r="E107" i="22"/>
  <c r="F107" i="22" s="1"/>
  <c r="H106" i="22"/>
  <c r="G106" i="22"/>
  <c r="F106" i="22"/>
  <c r="D106" i="22"/>
  <c r="N105" i="22"/>
  <c r="M105" i="22"/>
  <c r="H105" i="22"/>
  <c r="G105" i="22"/>
  <c r="E105" i="22"/>
  <c r="F105" i="22" s="1"/>
  <c r="N104" i="22"/>
  <c r="K104" i="22"/>
  <c r="J104" i="22"/>
  <c r="H104" i="22"/>
  <c r="O104" i="22" s="1"/>
  <c r="G104" i="22"/>
  <c r="M104" i="22" s="1"/>
  <c r="E104" i="22"/>
  <c r="F104" i="22" s="1"/>
  <c r="D103" i="22"/>
  <c r="H102" i="22"/>
  <c r="G102" i="22"/>
  <c r="F102" i="22"/>
  <c r="D102" i="22"/>
  <c r="N101" i="22"/>
  <c r="J101" i="22"/>
  <c r="H101" i="22"/>
  <c r="G101" i="22"/>
  <c r="O100" i="22"/>
  <c r="N100" i="22"/>
  <c r="H100" i="22"/>
  <c r="G100" i="22"/>
  <c r="M100" i="22" s="1"/>
  <c r="D99" i="22"/>
  <c r="H99" i="22" s="1"/>
  <c r="M98" i="22"/>
  <c r="L98" i="22"/>
  <c r="H98" i="22"/>
  <c r="F98" i="22"/>
  <c r="G98" i="22" s="1"/>
  <c r="D98" i="22"/>
  <c r="H97" i="22"/>
  <c r="G97" i="22"/>
  <c r="N96" i="22"/>
  <c r="J96" i="22"/>
  <c r="H96" i="22"/>
  <c r="F96" i="22"/>
  <c r="G96" i="22" s="1"/>
  <c r="D96" i="22"/>
  <c r="G95" i="22"/>
  <c r="F95" i="22"/>
  <c r="D95" i="22"/>
  <c r="H95" i="22" s="1"/>
  <c r="H94" i="22"/>
  <c r="M94" i="22" s="1"/>
  <c r="G94" i="22"/>
  <c r="O93" i="22"/>
  <c r="N93" i="22"/>
  <c r="H93" i="22"/>
  <c r="G93" i="22"/>
  <c r="H92" i="22"/>
  <c r="G92" i="22"/>
  <c r="M92" i="22" s="1"/>
  <c r="M91" i="22"/>
  <c r="L91" i="22"/>
  <c r="H91" i="22"/>
  <c r="G91" i="22"/>
  <c r="H90" i="22"/>
  <c r="G90" i="22"/>
  <c r="H89" i="22"/>
  <c r="G89" i="22"/>
  <c r="F89" i="22"/>
  <c r="D89" i="22"/>
  <c r="N88" i="22"/>
  <c r="M88" i="22"/>
  <c r="H88" i="22"/>
  <c r="G88" i="22"/>
  <c r="E88" i="22"/>
  <c r="F88" i="22" s="1"/>
  <c r="D88" i="22"/>
  <c r="M87" i="22"/>
  <c r="L87" i="22"/>
  <c r="G87" i="22"/>
  <c r="N87" i="22" s="1"/>
  <c r="F87" i="22"/>
  <c r="E87" i="22"/>
  <c r="D87" i="22"/>
  <c r="H87" i="22" s="1"/>
  <c r="D86" i="22"/>
  <c r="D85" i="22"/>
  <c r="O84" i="22"/>
  <c r="K84" i="22"/>
  <c r="J84" i="22"/>
  <c r="H84" i="22"/>
  <c r="G84" i="22"/>
  <c r="N84" i="22" s="1"/>
  <c r="E84" i="22"/>
  <c r="F84" i="22" s="1"/>
  <c r="N83" i="22"/>
  <c r="H83" i="22"/>
  <c r="G83" i="22"/>
  <c r="F83" i="22"/>
  <c r="D83" i="22"/>
  <c r="H82" i="22"/>
  <c r="G82" i="22"/>
  <c r="D82" i="22"/>
  <c r="F82" i="22" s="1"/>
  <c r="F81" i="22"/>
  <c r="G81" i="22" s="1"/>
  <c r="D81" i="22"/>
  <c r="H81" i="22" s="1"/>
  <c r="D80" i="22"/>
  <c r="H79" i="22"/>
  <c r="G79" i="22"/>
  <c r="N78" i="22"/>
  <c r="H78" i="22"/>
  <c r="G78" i="22"/>
  <c r="E78" i="22"/>
  <c r="F78" i="22" s="1"/>
  <c r="N77" i="22"/>
  <c r="K77" i="22"/>
  <c r="J77" i="22"/>
  <c r="H77" i="22"/>
  <c r="O77" i="22" s="1"/>
  <c r="G77" i="22"/>
  <c r="M77" i="22" s="1"/>
  <c r="E77" i="22"/>
  <c r="F77" i="22" s="1"/>
  <c r="D76" i="22"/>
  <c r="H75" i="22"/>
  <c r="N75" i="22" s="1"/>
  <c r="G75" i="22"/>
  <c r="D74" i="22"/>
  <c r="N73" i="22"/>
  <c r="K73" i="22"/>
  <c r="J73" i="22"/>
  <c r="H73" i="22"/>
  <c r="O73" i="22" s="1"/>
  <c r="G73" i="22"/>
  <c r="M73" i="22" s="1"/>
  <c r="E73" i="22"/>
  <c r="F73" i="22" s="1"/>
  <c r="K72" i="22"/>
  <c r="J72" i="22"/>
  <c r="H72" i="22"/>
  <c r="G72" i="22"/>
  <c r="N72" i="22" s="1"/>
  <c r="E72" i="22"/>
  <c r="F72" i="22" s="1"/>
  <c r="H71" i="22"/>
  <c r="M71" i="22" s="1"/>
  <c r="G71" i="22"/>
  <c r="H70" i="22"/>
  <c r="O70" i="22" s="1"/>
  <c r="G70" i="22"/>
  <c r="N69" i="22"/>
  <c r="K69" i="22"/>
  <c r="H69" i="22"/>
  <c r="J69" i="22" s="1"/>
  <c r="G69" i="22"/>
  <c r="M69" i="22" s="1"/>
  <c r="M68" i="22"/>
  <c r="K68" i="22"/>
  <c r="H68" i="22"/>
  <c r="G68" i="22"/>
  <c r="M67" i="22"/>
  <c r="K67" i="22"/>
  <c r="H67" i="22"/>
  <c r="G67" i="22"/>
  <c r="H66" i="22"/>
  <c r="G66" i="22"/>
  <c r="H65" i="22"/>
  <c r="G65" i="22"/>
  <c r="M65" i="22" s="1"/>
  <c r="F64" i="22"/>
  <c r="G64" i="22" s="1"/>
  <c r="D64" i="22"/>
  <c r="H64" i="22" s="1"/>
  <c r="M63" i="22"/>
  <c r="K63" i="22"/>
  <c r="H63" i="22"/>
  <c r="F63" i="22"/>
  <c r="G63" i="22" s="1"/>
  <c r="D63" i="22"/>
  <c r="D62" i="22"/>
  <c r="H62" i="22" s="1"/>
  <c r="D61" i="22"/>
  <c r="H60" i="22"/>
  <c r="G60" i="22"/>
  <c r="H59" i="22"/>
  <c r="G59" i="22"/>
  <c r="N58" i="22"/>
  <c r="L58" i="22"/>
  <c r="J58" i="22"/>
  <c r="H58" i="22"/>
  <c r="O58" i="22" s="1"/>
  <c r="G58" i="22"/>
  <c r="M58" i="22" s="1"/>
  <c r="E58" i="22"/>
  <c r="F58" i="22" s="1"/>
  <c r="K57" i="22"/>
  <c r="J57" i="22"/>
  <c r="H57" i="22"/>
  <c r="G57" i="22"/>
  <c r="N57" i="22" s="1"/>
  <c r="E57" i="22"/>
  <c r="F57" i="22" s="1"/>
  <c r="H56" i="22"/>
  <c r="M56" i="22" s="1"/>
  <c r="G56" i="22"/>
  <c r="H55" i="22"/>
  <c r="O55" i="22" s="1"/>
  <c r="G55" i="22"/>
  <c r="N54" i="22"/>
  <c r="L54" i="22"/>
  <c r="H54" i="22"/>
  <c r="J54" i="22" s="1"/>
  <c r="G54" i="22"/>
  <c r="M54" i="22" s="1"/>
  <c r="D53" i="22"/>
  <c r="H53" i="22" s="1"/>
  <c r="H52" i="22"/>
  <c r="L52" i="22" s="1"/>
  <c r="F52" i="22"/>
  <c r="G52" i="22" s="1"/>
  <c r="D52" i="22"/>
  <c r="D51" i="22"/>
  <c r="O50" i="22"/>
  <c r="L50" i="22"/>
  <c r="J50" i="22"/>
  <c r="H50" i="22"/>
  <c r="G50" i="22"/>
  <c r="N50" i="22" s="1"/>
  <c r="E50" i="22"/>
  <c r="F50" i="22" s="1"/>
  <c r="H49" i="22"/>
  <c r="G49" i="22"/>
  <c r="N48" i="22"/>
  <c r="H48" i="22"/>
  <c r="G48" i="22"/>
  <c r="E48" i="22"/>
  <c r="F48" i="22" s="1"/>
  <c r="N47" i="22"/>
  <c r="L47" i="22"/>
  <c r="K47" i="22"/>
  <c r="H47" i="22"/>
  <c r="O47" i="22" s="1"/>
  <c r="G47" i="22"/>
  <c r="M47" i="22" s="1"/>
  <c r="E47" i="22"/>
  <c r="F47" i="22" s="1"/>
  <c r="L46" i="22"/>
  <c r="J46" i="22"/>
  <c r="H46" i="22"/>
  <c r="G46" i="22"/>
  <c r="N46" i="22" s="1"/>
  <c r="F46" i="22"/>
  <c r="E46" i="22"/>
  <c r="H45" i="22"/>
  <c r="M45" i="22" s="1"/>
  <c r="G45" i="22"/>
  <c r="H44" i="22"/>
  <c r="G44" i="22"/>
  <c r="D44" i="22"/>
  <c r="F44" i="22" s="1"/>
  <c r="F43" i="22"/>
  <c r="G43" i="22" s="1"/>
  <c r="D43" i="22"/>
  <c r="H43" i="22" s="1"/>
  <c r="J42" i="22"/>
  <c r="G42" i="22"/>
  <c r="D42" i="22"/>
  <c r="H42" i="22" s="1"/>
  <c r="L42" i="22" s="1"/>
  <c r="J41" i="22"/>
  <c r="G41" i="22"/>
  <c r="D41" i="22"/>
  <c r="H41" i="22" s="1"/>
  <c r="E41" i="22" s="1"/>
  <c r="F41" i="22" s="1"/>
  <c r="D40" i="22"/>
  <c r="H39" i="22"/>
  <c r="N39" i="22" s="1"/>
  <c r="G39" i="22"/>
  <c r="F39" i="22"/>
  <c r="D39" i="22"/>
  <c r="O38" i="22"/>
  <c r="H38" i="22"/>
  <c r="G38" i="22"/>
  <c r="N37" i="22"/>
  <c r="K37" i="22"/>
  <c r="H37" i="22"/>
  <c r="J37" i="22" s="1"/>
  <c r="G37" i="22"/>
  <c r="L37" i="22" s="1"/>
  <c r="D36" i="22"/>
  <c r="H36" i="22" s="1"/>
  <c r="H35" i="22"/>
  <c r="F35" i="22"/>
  <c r="G35" i="22" s="1"/>
  <c r="D35" i="22"/>
  <c r="H34" i="22"/>
  <c r="G34" i="22"/>
  <c r="O33" i="22"/>
  <c r="N33" i="22"/>
  <c r="K33" i="22"/>
  <c r="J33" i="22"/>
  <c r="H33" i="22"/>
  <c r="G33" i="22"/>
  <c r="M33" i="22" s="1"/>
  <c r="E33" i="22"/>
  <c r="F33" i="22" s="1"/>
  <c r="N32" i="22"/>
  <c r="H32" i="22"/>
  <c r="G32" i="22"/>
  <c r="F32" i="22"/>
  <c r="D32" i="22"/>
  <c r="H31" i="22"/>
  <c r="N31" i="22" s="1"/>
  <c r="D31" i="22"/>
  <c r="F31" i="22" s="1"/>
  <c r="G31" i="22" s="1"/>
  <c r="L30" i="22"/>
  <c r="K30" i="22"/>
  <c r="H30" i="22"/>
  <c r="G30" i="22"/>
  <c r="N29" i="22"/>
  <c r="H29" i="22"/>
  <c r="G29" i="22"/>
  <c r="F28" i="22"/>
  <c r="G28" i="22" s="1"/>
  <c r="D28" i="22"/>
  <c r="H28" i="22" s="1"/>
  <c r="H27" i="22"/>
  <c r="F27" i="22"/>
  <c r="G27" i="22" s="1"/>
  <c r="D27" i="22"/>
  <c r="H26" i="22"/>
  <c r="D26" i="22"/>
  <c r="F26" i="22" s="1"/>
  <c r="G26" i="22" s="1"/>
  <c r="H25" i="22"/>
  <c r="K25" i="22" s="1"/>
  <c r="G25" i="22"/>
  <c r="O24" i="22"/>
  <c r="K24" i="22"/>
  <c r="J24" i="22"/>
  <c r="H24" i="22"/>
  <c r="G24" i="22"/>
  <c r="N24" i="22" s="1"/>
  <c r="F24" i="22"/>
  <c r="E24" i="22"/>
  <c r="H23" i="22"/>
  <c r="F23" i="22"/>
  <c r="G23" i="22" s="1"/>
  <c r="D23" i="22"/>
  <c r="H22" i="22"/>
  <c r="D22" i="22"/>
  <c r="F22" i="22" s="1"/>
  <c r="G22" i="22" s="1"/>
  <c r="H21" i="22"/>
  <c r="K21" i="22" s="1"/>
  <c r="G21" i="22"/>
  <c r="O20" i="22"/>
  <c r="K20" i="22"/>
  <c r="J20" i="22"/>
  <c r="H20" i="22"/>
  <c r="G20" i="22"/>
  <c r="N20" i="22" s="1"/>
  <c r="F20" i="22"/>
  <c r="E20" i="22"/>
  <c r="H19" i="22"/>
  <c r="F19" i="22"/>
  <c r="G19" i="22" s="1"/>
  <c r="D19" i="22"/>
  <c r="H18" i="22"/>
  <c r="D18" i="22"/>
  <c r="F18" i="22" s="1"/>
  <c r="G18" i="22" s="1"/>
  <c r="H17" i="22"/>
  <c r="K17" i="22" s="1"/>
  <c r="G17" i="22"/>
  <c r="D17" i="22"/>
  <c r="G16" i="22"/>
  <c r="D16" i="22"/>
  <c r="H16" i="22" s="1"/>
  <c r="M16" i="22" s="1"/>
  <c r="H15" i="22"/>
  <c r="N15" i="22" s="1"/>
  <c r="D15" i="22"/>
  <c r="F15" i="22" s="1"/>
  <c r="G15" i="22" s="1"/>
  <c r="D14" i="22"/>
  <c r="H14" i="22" s="1"/>
  <c r="M13" i="22"/>
  <c r="L13" i="22"/>
  <c r="H13" i="22"/>
  <c r="G13" i="22"/>
  <c r="N12" i="22"/>
  <c r="H12" i="22"/>
  <c r="G12" i="22"/>
  <c r="D11" i="22"/>
  <c r="F11" i="22" s="1"/>
  <c r="G11" i="22" s="1"/>
  <c r="F10" i="22"/>
  <c r="G10" i="22" s="1"/>
  <c r="D10" i="22"/>
  <c r="H10" i="22" s="1"/>
  <c r="H9" i="22"/>
  <c r="M9" i="22" s="1"/>
  <c r="G9" i="22"/>
  <c r="O8" i="22"/>
  <c r="N8" i="22"/>
  <c r="K8" i="22"/>
  <c r="H8" i="22"/>
  <c r="L8" i="22" s="1"/>
  <c r="G8" i="22"/>
  <c r="M8" i="22" s="1"/>
  <c r="E8" i="22"/>
  <c r="F8" i="22" s="1"/>
  <c r="H7" i="22"/>
  <c r="G7" i="22"/>
  <c r="F7" i="22"/>
  <c r="D7" i="22"/>
  <c r="H6" i="22"/>
  <c r="D6" i="22"/>
  <c r="F6" i="22" s="1"/>
  <c r="G6" i="22" s="1"/>
  <c r="O5" i="22"/>
  <c r="G5" i="22"/>
  <c r="M5" i="22" s="1"/>
  <c r="D5" i="22"/>
  <c r="H5" i="22" s="1"/>
  <c r="N5" i="22" s="1"/>
  <c r="N4" i="22"/>
  <c r="H4" i="22"/>
  <c r="G4" i="22"/>
  <c r="L4" i="22" s="1"/>
  <c r="D4" i="22"/>
  <c r="D3" i="22"/>
  <c r="F3" i="22" s="1"/>
  <c r="G3" i="22" s="1"/>
  <c r="M20" i="23" l="1"/>
  <c r="O19" i="22"/>
  <c r="J19" i="22"/>
  <c r="N19" i="22"/>
  <c r="M19" i="22"/>
  <c r="K19" i="22"/>
  <c r="O27" i="22"/>
  <c r="J27" i="22"/>
  <c r="N27" i="22"/>
  <c r="L27" i="22"/>
  <c r="K27" i="22"/>
  <c r="N64" i="22"/>
  <c r="K64" i="22"/>
  <c r="J64" i="22"/>
  <c r="O64" i="22"/>
  <c r="M64" i="22"/>
  <c r="O3" i="22"/>
  <c r="K3" i="22"/>
  <c r="N3" i="22"/>
  <c r="M3" i="22"/>
  <c r="L3" i="22"/>
  <c r="L6" i="22"/>
  <c r="O6" i="22"/>
  <c r="K6" i="22"/>
  <c r="N6" i="22"/>
  <c r="M6" i="22"/>
  <c r="K18" i="22"/>
  <c r="O18" i="22"/>
  <c r="J18" i="22"/>
  <c r="M18" i="22"/>
  <c r="N18" i="22"/>
  <c r="K26" i="22"/>
  <c r="O26" i="22"/>
  <c r="J26" i="22"/>
  <c r="M26" i="22"/>
  <c r="N26" i="22"/>
  <c r="O23" i="22"/>
  <c r="J23" i="22"/>
  <c r="N23" i="22"/>
  <c r="M23" i="22"/>
  <c r="K23" i="22"/>
  <c r="K22" i="22"/>
  <c r="O22" i="22"/>
  <c r="J22" i="22"/>
  <c r="M22" i="22"/>
  <c r="N22" i="22"/>
  <c r="N7" i="22"/>
  <c r="J7" i="22"/>
  <c r="M7" i="22"/>
  <c r="O7" i="22"/>
  <c r="N10" i="22"/>
  <c r="M10" i="22"/>
  <c r="M11" i="22"/>
  <c r="L11" i="22"/>
  <c r="M28" i="22"/>
  <c r="L28" i="22"/>
  <c r="O28" i="22"/>
  <c r="M43" i="22"/>
  <c r="K43" i="22"/>
  <c r="O43" i="22"/>
  <c r="L44" i="22"/>
  <c r="M44" i="22"/>
  <c r="J44" i="22"/>
  <c r="K59" i="22"/>
  <c r="J59" i="22"/>
  <c r="O59" i="22"/>
  <c r="O60" i="22"/>
  <c r="J60" i="22"/>
  <c r="E60" i="22"/>
  <c r="F60" i="22" s="1"/>
  <c r="M60" i="22"/>
  <c r="L60" i="22"/>
  <c r="H80" i="22"/>
  <c r="F80" i="22"/>
  <c r="G80" i="22" s="1"/>
  <c r="L81" i="22"/>
  <c r="J81" i="22"/>
  <c r="O81" i="22"/>
  <c r="K82" i="22"/>
  <c r="L82" i="22"/>
  <c r="J82" i="22"/>
  <c r="O89" i="22"/>
  <c r="J89" i="22"/>
  <c r="L89" i="22"/>
  <c r="O90" i="22"/>
  <c r="K90" i="22"/>
  <c r="M90" i="22"/>
  <c r="L90" i="22"/>
  <c r="E90" i="22"/>
  <c r="F90" i="22" s="1"/>
  <c r="N95" i="22"/>
  <c r="J95" i="22"/>
  <c r="M95" i="22"/>
  <c r="K95" i="22"/>
  <c r="M97" i="22"/>
  <c r="E97" i="22"/>
  <c r="F97" i="22" s="1"/>
  <c r="J97" i="22"/>
  <c r="H103" i="22"/>
  <c r="F103" i="22"/>
  <c r="G103" i="22" s="1"/>
  <c r="O106" i="22"/>
  <c r="J106" i="22"/>
  <c r="K106" i="22"/>
  <c r="L106" i="22"/>
  <c r="N111" i="22"/>
  <c r="J111" i="22"/>
  <c r="L111" i="22"/>
  <c r="K111" i="22"/>
  <c r="L113" i="22"/>
  <c r="E113" i="22"/>
  <c r="F113" i="22" s="1"/>
  <c r="J113" i="22"/>
  <c r="F121" i="22"/>
  <c r="G121" i="22" s="1"/>
  <c r="H121" i="22"/>
  <c r="O122" i="22"/>
  <c r="J122" i="22"/>
  <c r="M122" i="22"/>
  <c r="L122" i="22"/>
  <c r="M123" i="22"/>
  <c r="K123" i="22"/>
  <c r="J123" i="22"/>
  <c r="N127" i="22"/>
  <c r="K127" i="22"/>
  <c r="L127" i="22"/>
  <c r="J127" i="22"/>
  <c r="O4" i="22"/>
  <c r="K4" i="22"/>
  <c r="J5" i="22"/>
  <c r="L9" i="22"/>
  <c r="K10" i="22"/>
  <c r="H11" i="22"/>
  <c r="O11" i="22" s="1"/>
  <c r="L12" i="22"/>
  <c r="O12" i="22"/>
  <c r="K12" i="22"/>
  <c r="E12" i="22"/>
  <c r="F12" i="22" s="1"/>
  <c r="J15" i="22"/>
  <c r="J17" i="22"/>
  <c r="J21" i="22"/>
  <c r="J25" i="22"/>
  <c r="J28" i="22"/>
  <c r="K29" i="22"/>
  <c r="O29" i="22"/>
  <c r="J29" i="22"/>
  <c r="E29" i="22"/>
  <c r="F29" i="22" s="1"/>
  <c r="J31" i="22"/>
  <c r="L34" i="22"/>
  <c r="E34" i="22"/>
  <c r="F34" i="22" s="1"/>
  <c r="O35" i="22"/>
  <c r="J35" i="22"/>
  <c r="N35" i="22"/>
  <c r="L35" i="22"/>
  <c r="F36" i="22"/>
  <c r="G36" i="22" s="1"/>
  <c r="K38" i="22"/>
  <c r="L38" i="22"/>
  <c r="E38" i="22"/>
  <c r="F38" i="22" s="1"/>
  <c r="J38" i="22"/>
  <c r="L41" i="22"/>
  <c r="L43" i="22"/>
  <c r="L48" i="22"/>
  <c r="J48" i="22"/>
  <c r="O48" i="22"/>
  <c r="O49" i="22"/>
  <c r="K49" i="22"/>
  <c r="E49" i="22"/>
  <c r="F49" i="22" s="1"/>
  <c r="M49" i="22"/>
  <c r="L49" i="22"/>
  <c r="N55" i="22"/>
  <c r="L56" i="22"/>
  <c r="K65" i="22"/>
  <c r="J65" i="22"/>
  <c r="E65" i="22"/>
  <c r="F65" i="22" s="1"/>
  <c r="M66" i="22"/>
  <c r="E66" i="22"/>
  <c r="F66" i="22" s="1"/>
  <c r="N70" i="22"/>
  <c r="K71" i="22"/>
  <c r="K78" i="22"/>
  <c r="J78" i="22"/>
  <c r="O78" i="22"/>
  <c r="O79" i="22"/>
  <c r="J79" i="22"/>
  <c r="E79" i="22"/>
  <c r="F79" i="22" s="1"/>
  <c r="M79" i="22"/>
  <c r="K79" i="22"/>
  <c r="K81" i="22"/>
  <c r="K92" i="22"/>
  <c r="E92" i="22"/>
  <c r="F92" i="22" s="1"/>
  <c r="N92" i="22"/>
  <c r="L92" i="22"/>
  <c r="L94" i="22"/>
  <c r="O95" i="22"/>
  <c r="O97" i="22"/>
  <c r="O102" i="22"/>
  <c r="J102" i="22"/>
  <c r="M102" i="22"/>
  <c r="K102" i="22"/>
  <c r="K108" i="22"/>
  <c r="N108" i="22"/>
  <c r="E108" i="22"/>
  <c r="F108" i="22" s="1"/>
  <c r="J108" i="22"/>
  <c r="K110" i="22"/>
  <c r="O111" i="22"/>
  <c r="O113" i="22"/>
  <c r="L123" i="22"/>
  <c r="O127" i="22"/>
  <c r="J4" i="22"/>
  <c r="E5" i="22"/>
  <c r="F5" i="22" s="1"/>
  <c r="K5" i="22"/>
  <c r="K7" i="22"/>
  <c r="L10" i="22"/>
  <c r="J11" i="22"/>
  <c r="O13" i="22"/>
  <c r="J13" i="22"/>
  <c r="E13" i="22"/>
  <c r="F13" i="22" s="1"/>
  <c r="N13" i="22"/>
  <c r="O16" i="22"/>
  <c r="J16" i="22"/>
  <c r="E16" i="22"/>
  <c r="F16" i="22" s="1"/>
  <c r="N16" i="22"/>
  <c r="E17" i="22"/>
  <c r="F17" i="22" s="1"/>
  <c r="N17" i="22"/>
  <c r="E21" i="22"/>
  <c r="F21" i="22" s="1"/>
  <c r="N21" i="22"/>
  <c r="E25" i="22"/>
  <c r="F25" i="22" s="1"/>
  <c r="N25" i="22"/>
  <c r="K28" i="22"/>
  <c r="N30" i="22"/>
  <c r="J30" i="22"/>
  <c r="E30" i="22"/>
  <c r="F30" i="22" s="1"/>
  <c r="M30" i="22"/>
  <c r="O30" i="22"/>
  <c r="O32" i="22"/>
  <c r="J32" i="22"/>
  <c r="L32" i="22"/>
  <c r="K32" i="22"/>
  <c r="J34" i="22"/>
  <c r="H40" i="22"/>
  <c r="F40" i="22"/>
  <c r="G40" i="22" s="1"/>
  <c r="K42" i="22"/>
  <c r="N43" i="22"/>
  <c r="N44" i="22"/>
  <c r="L45" i="22"/>
  <c r="H51" i="22"/>
  <c r="F51" i="22"/>
  <c r="G51" i="22" s="1"/>
  <c r="M59" i="22"/>
  <c r="N60" i="22"/>
  <c r="N65" i="22"/>
  <c r="J66" i="22"/>
  <c r="N68" i="22"/>
  <c r="J68" i="22"/>
  <c r="E68" i="22"/>
  <c r="F68" i="22" s="1"/>
  <c r="O68" i="22"/>
  <c r="H76" i="22"/>
  <c r="F76" i="22"/>
  <c r="G76" i="22" s="1"/>
  <c r="N81" i="22"/>
  <c r="N82" i="22"/>
  <c r="O83" i="22"/>
  <c r="J83" i="22"/>
  <c r="L83" i="22"/>
  <c r="K83" i="22"/>
  <c r="F86" i="22"/>
  <c r="G86" i="22" s="1"/>
  <c r="H86" i="22"/>
  <c r="L88" i="22"/>
  <c r="K88" i="22"/>
  <c r="O88" i="22"/>
  <c r="M89" i="22"/>
  <c r="N90" i="22"/>
  <c r="O92" i="22"/>
  <c r="N106" i="22"/>
  <c r="O108" i="22"/>
  <c r="O118" i="22"/>
  <c r="J118" i="22"/>
  <c r="E118" i="22"/>
  <c r="F118" i="22" s="1"/>
  <c r="L118" i="22"/>
  <c r="K118" i="22"/>
  <c r="N119" i="22"/>
  <c r="K119" i="22"/>
  <c r="O119" i="22"/>
  <c r="K122" i="22"/>
  <c r="O123" i="22"/>
  <c r="O126" i="22"/>
  <c r="J126" i="22"/>
  <c r="N126" i="22"/>
  <c r="H3" i="22"/>
  <c r="J3" i="22" s="1"/>
  <c r="E4" i="22"/>
  <c r="F4" i="22" s="1"/>
  <c r="M4" i="22"/>
  <c r="L7" i="22"/>
  <c r="O9" i="22"/>
  <c r="K9" i="22"/>
  <c r="N9" i="22"/>
  <c r="J9" i="22"/>
  <c r="E9" i="22"/>
  <c r="F9" i="22" s="1"/>
  <c r="O10" i="22"/>
  <c r="N11" i="22"/>
  <c r="M12" i="22"/>
  <c r="F14" i="22"/>
  <c r="G14" i="22" s="1"/>
  <c r="M15" i="22"/>
  <c r="K15" i="22"/>
  <c r="O15" i="22"/>
  <c r="L16" i="22"/>
  <c r="M17" i="22"/>
  <c r="O17" i="22"/>
  <c r="M21" i="22"/>
  <c r="O21" i="22"/>
  <c r="M25" i="22"/>
  <c r="O25" i="22"/>
  <c r="N28" i="22"/>
  <c r="L29" i="22"/>
  <c r="L31" i="22"/>
  <c r="M31" i="22"/>
  <c r="K31" i="22"/>
  <c r="O31" i="22"/>
  <c r="O34" i="22"/>
  <c r="K35" i="22"/>
  <c r="N38" i="22"/>
  <c r="O39" i="22"/>
  <c r="J39" i="22"/>
  <c r="L39" i="22"/>
  <c r="K39" i="22"/>
  <c r="E42" i="22"/>
  <c r="F42" i="22" s="1"/>
  <c r="O44" i="22"/>
  <c r="M48" i="22"/>
  <c r="N49" i="22"/>
  <c r="O52" i="22"/>
  <c r="J52" i="22"/>
  <c r="N52" i="22"/>
  <c r="M52" i="22"/>
  <c r="F53" i="22"/>
  <c r="G53" i="22" s="1"/>
  <c r="K55" i="22"/>
  <c r="M55" i="22"/>
  <c r="E55" i="22"/>
  <c r="F55" i="22" s="1"/>
  <c r="J55" i="22"/>
  <c r="E59" i="22"/>
  <c r="F59" i="22" s="1"/>
  <c r="N59" i="22"/>
  <c r="H61" i="22"/>
  <c r="F61" i="22"/>
  <c r="G61" i="22" s="1"/>
  <c r="F62" i="22"/>
  <c r="G62" i="22" s="1"/>
  <c r="O63" i="22"/>
  <c r="J63" i="22"/>
  <c r="N63" i="22"/>
  <c r="O65" i="22"/>
  <c r="O66" i="22"/>
  <c r="K70" i="22"/>
  <c r="M70" i="22"/>
  <c r="E70" i="22"/>
  <c r="F70" i="22" s="1"/>
  <c r="J70" i="22"/>
  <c r="F74" i="22"/>
  <c r="G74" i="22" s="1"/>
  <c r="H74" i="22"/>
  <c r="O75" i="22"/>
  <c r="J75" i="22"/>
  <c r="E75" i="22"/>
  <c r="F75" i="22" s="1"/>
  <c r="M75" i="22"/>
  <c r="K75" i="22"/>
  <c r="M78" i="22"/>
  <c r="N79" i="22"/>
  <c r="O82" i="22"/>
  <c r="H85" i="22"/>
  <c r="F85" i="22"/>
  <c r="G85" i="22" s="1"/>
  <c r="N89" i="22"/>
  <c r="L93" i="22"/>
  <c r="M93" i="22"/>
  <c r="E93" i="22"/>
  <c r="F93" i="22" s="1"/>
  <c r="J93" i="22"/>
  <c r="N102" i="22"/>
  <c r="F109" i="22"/>
  <c r="G109" i="22" s="1"/>
  <c r="H109" i="22"/>
  <c r="L116" i="22"/>
  <c r="K116" i="22"/>
  <c r="J116" i="22"/>
  <c r="J119" i="22"/>
  <c r="J120" i="22"/>
  <c r="L5" i="22"/>
  <c r="M20" i="22"/>
  <c r="M24" i="22"/>
  <c r="O37" i="22"/>
  <c r="K41" i="22"/>
  <c r="N41" i="22"/>
  <c r="M46" i="22"/>
  <c r="O54" i="22"/>
  <c r="M57" i="22"/>
  <c r="O67" i="22"/>
  <c r="J67" i="22"/>
  <c r="E67" i="22"/>
  <c r="F67" i="22" s="1"/>
  <c r="N67" i="22"/>
  <c r="O69" i="22"/>
  <c r="M72" i="22"/>
  <c r="O87" i="22"/>
  <c r="N91" i="22"/>
  <c r="J91" i="22"/>
  <c r="E91" i="22"/>
  <c r="F91" i="22" s="1"/>
  <c r="O91" i="22"/>
  <c r="M96" i="22"/>
  <c r="K96" i="22"/>
  <c r="O96" i="22"/>
  <c r="O98" i="22"/>
  <c r="J98" i="22"/>
  <c r="N98" i="22"/>
  <c r="J100" i="22"/>
  <c r="E100" i="22"/>
  <c r="F100" i="22" s="1"/>
  <c r="K101" i="22"/>
  <c r="M101" i="22"/>
  <c r="E101" i="22"/>
  <c r="F101" i="22" s="1"/>
  <c r="O101" i="22"/>
  <c r="K105" i="22"/>
  <c r="J105" i="22"/>
  <c r="O105" i="22"/>
  <c r="N107" i="22"/>
  <c r="K107" i="22"/>
  <c r="O107" i="22"/>
  <c r="L112" i="22"/>
  <c r="K112" i="22"/>
  <c r="O112" i="22"/>
  <c r="O114" i="22"/>
  <c r="J114" i="22"/>
  <c r="N114" i="22"/>
  <c r="O117" i="22"/>
  <c r="M124" i="22"/>
  <c r="L33" i="22"/>
  <c r="K34" i="22"/>
  <c r="N34" i="22"/>
  <c r="E37" i="22"/>
  <c r="F37" i="22" s="1"/>
  <c r="O41" i="22"/>
  <c r="N42" i="22"/>
  <c r="O42" i="22"/>
  <c r="O45" i="22"/>
  <c r="K45" i="22"/>
  <c r="E45" i="22"/>
  <c r="F45" i="22" s="1"/>
  <c r="N45" i="22"/>
  <c r="O46" i="22"/>
  <c r="M50" i="22"/>
  <c r="E54" i="22"/>
  <c r="F54" i="22" s="1"/>
  <c r="O56" i="22"/>
  <c r="J56" i="22"/>
  <c r="E56" i="22"/>
  <c r="F56" i="22" s="1"/>
  <c r="N56" i="22"/>
  <c r="O57" i="22"/>
  <c r="K66" i="22"/>
  <c r="N66" i="22"/>
  <c r="E69" i="22"/>
  <c r="F69" i="22" s="1"/>
  <c r="O71" i="22"/>
  <c r="J71" i="22"/>
  <c r="E71" i="22"/>
  <c r="F71" i="22" s="1"/>
  <c r="N71" i="22"/>
  <c r="O72" i="22"/>
  <c r="L84" i="22"/>
  <c r="K87" i="22"/>
  <c r="F99" i="22"/>
  <c r="G99" i="22" s="1"/>
  <c r="L100" i="22"/>
  <c r="O110" i="22"/>
  <c r="J110" i="22"/>
  <c r="N110" i="22"/>
  <c r="F115" i="22"/>
  <c r="G115" i="22" s="1"/>
  <c r="H117" i="22"/>
  <c r="L120" i="22"/>
  <c r="N120" i="22"/>
  <c r="O120" i="22"/>
  <c r="H124" i="22"/>
  <c r="F125" i="22"/>
  <c r="G125" i="22" s="1"/>
  <c r="H125" i="22"/>
  <c r="O94" i="22"/>
  <c r="K94" i="22"/>
  <c r="E94" i="22"/>
  <c r="F94" i="22" s="1"/>
  <c r="N94" i="22"/>
  <c r="K97" i="22"/>
  <c r="N97" i="22"/>
  <c r="K113" i="22"/>
  <c r="N113" i="22"/>
  <c r="L16" i="15"/>
  <c r="K74" i="22" l="1"/>
  <c r="J74" i="22"/>
  <c r="O74" i="22"/>
  <c r="N74" i="22"/>
  <c r="M74" i="22"/>
  <c r="N80" i="22"/>
  <c r="O80" i="22"/>
  <c r="M80" i="22"/>
  <c r="K80" i="22"/>
  <c r="J80" i="22"/>
  <c r="L85" i="22"/>
  <c r="O85" i="22"/>
  <c r="M85" i="22"/>
  <c r="K85" i="22"/>
  <c r="J85" i="22"/>
  <c r="L124" i="22"/>
  <c r="J124" i="22"/>
  <c r="L117" i="22"/>
  <c r="J117" i="22"/>
  <c r="O124" i="22"/>
  <c r="M117" i="22"/>
  <c r="K109" i="22"/>
  <c r="N109" i="22"/>
  <c r="J109" i="22"/>
  <c r="O109" i="22"/>
  <c r="M109" i="22"/>
  <c r="L62" i="22"/>
  <c r="O62" i="22"/>
  <c r="J62" i="22"/>
  <c r="N62" i="22"/>
  <c r="M62" i="22"/>
  <c r="K62" i="22"/>
  <c r="L86" i="22"/>
  <c r="K86" i="22"/>
  <c r="O86" i="22"/>
  <c r="N86" i="22"/>
  <c r="M86" i="22"/>
  <c r="N36" i="22"/>
  <c r="J36" i="22"/>
  <c r="O36" i="22"/>
  <c r="L36" i="22"/>
  <c r="K36" i="22"/>
  <c r="N115" i="22"/>
  <c r="J115" i="22"/>
  <c r="O115" i="22"/>
  <c r="L115" i="22"/>
  <c r="K115" i="22"/>
  <c r="N124" i="22"/>
  <c r="K117" i="22"/>
  <c r="N61" i="22"/>
  <c r="O61" i="22"/>
  <c r="M61" i="22"/>
  <c r="K61" i="22"/>
  <c r="J61" i="22"/>
  <c r="N53" i="22"/>
  <c r="J53" i="22"/>
  <c r="O53" i="22"/>
  <c r="M53" i="22"/>
  <c r="K53" i="22"/>
  <c r="N14" i="22"/>
  <c r="M14" i="22"/>
  <c r="O14" i="22"/>
  <c r="L14" i="22"/>
  <c r="J14" i="22"/>
  <c r="L51" i="22"/>
  <c r="N51" i="22"/>
  <c r="M51" i="22"/>
  <c r="J51" i="22"/>
  <c r="O51" i="22"/>
  <c r="K51" i="22"/>
  <c r="N99" i="22"/>
  <c r="J99" i="22"/>
  <c r="O99" i="22"/>
  <c r="M99" i="22"/>
  <c r="K99" i="22"/>
  <c r="K125" i="22"/>
  <c r="O125" i="22"/>
  <c r="N125" i="22"/>
  <c r="L125" i="22"/>
  <c r="J125" i="22"/>
  <c r="N76" i="22"/>
  <c r="O76" i="22"/>
  <c r="M76" i="22"/>
  <c r="J76" i="22"/>
  <c r="K76" i="22"/>
  <c r="N40" i="22"/>
  <c r="O40" i="22"/>
  <c r="L40" i="22"/>
  <c r="J40" i="22"/>
  <c r="K40" i="22"/>
  <c r="K121" i="22"/>
  <c r="O121" i="22"/>
  <c r="L121" i="22"/>
  <c r="J121" i="22"/>
  <c r="M121" i="22"/>
  <c r="N103" i="22"/>
  <c r="O103" i="22"/>
  <c r="J103" i="22"/>
  <c r="M103" i="22"/>
  <c r="K103" i="22"/>
  <c r="L159" i="21"/>
  <c r="L156" i="21"/>
  <c r="L161" i="21" l="1"/>
  <c r="L18" i="15"/>
  <c r="L1" i="16" l="1"/>
  <c r="L20" i="15" l="1"/>
</calcChain>
</file>

<file path=xl/sharedStrings.xml><?xml version="1.0" encoding="utf-8"?>
<sst xmlns="http://schemas.openxmlformats.org/spreadsheetml/2006/main" count="1222" uniqueCount="384">
  <si>
    <t xml:space="preserve">     литер - двутавр с индивидуальными размерами, например, 20Б1, 30Ш2, 40К3 </t>
  </si>
  <si>
    <t xml:space="preserve">     профиль - группа литеров, производимых на одном комплекте валков, например, профиль 30К состоит из литеров 30К1, 30К2, 30К3, 30К4</t>
  </si>
  <si>
    <t xml:space="preserve">     график - подекадные сроки производства каждого профиля в течение одного месяца</t>
  </si>
  <si>
    <t>Профиль</t>
  </si>
  <si>
    <t>20Б1</t>
  </si>
  <si>
    <t>20Б2</t>
  </si>
  <si>
    <t>20Б3</t>
  </si>
  <si>
    <t>25Б1</t>
  </si>
  <si>
    <t>25Б2</t>
  </si>
  <si>
    <t>25Б3</t>
  </si>
  <si>
    <t>25Б4</t>
  </si>
  <si>
    <t>30Б1</t>
  </si>
  <si>
    <t>30Б2</t>
  </si>
  <si>
    <t>30Б3</t>
  </si>
  <si>
    <t>30Б4</t>
  </si>
  <si>
    <t>35Б1</t>
  </si>
  <si>
    <t>35Б2</t>
  </si>
  <si>
    <t>35Б3</t>
  </si>
  <si>
    <t>35Б4</t>
  </si>
  <si>
    <t>40Б1</t>
  </si>
  <si>
    <t>40Б2</t>
  </si>
  <si>
    <t>40Б3</t>
  </si>
  <si>
    <t>40Б4</t>
  </si>
  <si>
    <t>45Б1</t>
  </si>
  <si>
    <t>45Б2</t>
  </si>
  <si>
    <t>45Б3</t>
  </si>
  <si>
    <t>45Б4</t>
  </si>
  <si>
    <t>50Б1</t>
  </si>
  <si>
    <t>50Б2</t>
  </si>
  <si>
    <t>50Б3</t>
  </si>
  <si>
    <t>50Б4</t>
  </si>
  <si>
    <t>50Б5</t>
  </si>
  <si>
    <t>55Б1</t>
  </si>
  <si>
    <t>55Б2</t>
  </si>
  <si>
    <t>55Б3</t>
  </si>
  <si>
    <t>55Б4</t>
  </si>
  <si>
    <t>60Б1</t>
  </si>
  <si>
    <t>60Б2</t>
  </si>
  <si>
    <t>60Б3</t>
  </si>
  <si>
    <t>60Б4</t>
  </si>
  <si>
    <t>70Б1</t>
  </si>
  <si>
    <t>70Б2</t>
  </si>
  <si>
    <t>70Б3</t>
  </si>
  <si>
    <t>70Б4</t>
  </si>
  <si>
    <t>20Ш1</t>
  </si>
  <si>
    <t>20Ш2</t>
  </si>
  <si>
    <t>20Ш3</t>
  </si>
  <si>
    <t>25Ш0</t>
  </si>
  <si>
    <t>25Ш1</t>
  </si>
  <si>
    <t>25Ш2</t>
  </si>
  <si>
    <t>25Ш3</t>
  </si>
  <si>
    <t>25Ш4</t>
  </si>
  <si>
    <t>25Ш5</t>
  </si>
  <si>
    <t>25Ш6</t>
  </si>
  <si>
    <t>30Ш0</t>
  </si>
  <si>
    <t>30Ш1</t>
  </si>
  <si>
    <t>30Ш2</t>
  </si>
  <si>
    <t>30Ш3</t>
  </si>
  <si>
    <t>35Ш1</t>
  </si>
  <si>
    <t>35Ш2</t>
  </si>
  <si>
    <t>35Ш3</t>
  </si>
  <si>
    <t>35Ш4</t>
  </si>
  <si>
    <t>40Ш1</t>
  </si>
  <si>
    <t>40Ш2</t>
  </si>
  <si>
    <t>40Ш3</t>
  </si>
  <si>
    <t>40Ш4</t>
  </si>
  <si>
    <t>45Ш0</t>
  </si>
  <si>
    <t>45Ш1</t>
  </si>
  <si>
    <t>45Ш2</t>
  </si>
  <si>
    <t>45Ш3</t>
  </si>
  <si>
    <t>50Ш1</t>
  </si>
  <si>
    <t>50Ш2</t>
  </si>
  <si>
    <t>50Ш3</t>
  </si>
  <si>
    <t>50Ш4</t>
  </si>
  <si>
    <t>50Ш5</t>
  </si>
  <si>
    <t>60Ш1</t>
  </si>
  <si>
    <t>60Ш2</t>
  </si>
  <si>
    <t>60Ш3</t>
  </si>
  <si>
    <t>60Ш4</t>
  </si>
  <si>
    <t>60Ш5</t>
  </si>
  <si>
    <t>70Ш1</t>
  </si>
  <si>
    <t>70Ш2</t>
  </si>
  <si>
    <t>70Ш3</t>
  </si>
  <si>
    <t>70Ш4</t>
  </si>
  <si>
    <t>70Ш5</t>
  </si>
  <si>
    <t>15К1</t>
  </si>
  <si>
    <t>15К2</t>
  </si>
  <si>
    <t>15К3</t>
  </si>
  <si>
    <t>15К4</t>
  </si>
  <si>
    <t>15К5</t>
  </si>
  <si>
    <t>20К1</t>
  </si>
  <si>
    <t>20К2</t>
  </si>
  <si>
    <t>20К3</t>
  </si>
  <si>
    <t>20К4</t>
  </si>
  <si>
    <t>20К5</t>
  </si>
  <si>
    <t>20К6</t>
  </si>
  <si>
    <t>20К7</t>
  </si>
  <si>
    <t>20К8</t>
  </si>
  <si>
    <t>25К1</t>
  </si>
  <si>
    <t>25К2</t>
  </si>
  <si>
    <t>25К3</t>
  </si>
  <si>
    <t>25К4</t>
  </si>
  <si>
    <t>25К5</t>
  </si>
  <si>
    <t>25К6</t>
  </si>
  <si>
    <t>25К7</t>
  </si>
  <si>
    <t>25К8</t>
  </si>
  <si>
    <t>25К9</t>
  </si>
  <si>
    <t>25К10</t>
  </si>
  <si>
    <t>30К1</t>
  </si>
  <si>
    <t>30К2</t>
  </si>
  <si>
    <t>30К3</t>
  </si>
  <si>
    <t>30К4</t>
  </si>
  <si>
    <t>30К5</t>
  </si>
  <si>
    <t>30К6</t>
  </si>
  <si>
    <t>30К7</t>
  </si>
  <si>
    <t>30К8</t>
  </si>
  <si>
    <t>30К9</t>
  </si>
  <si>
    <t>30К10</t>
  </si>
  <si>
    <t>30К11</t>
  </si>
  <si>
    <t>30К12</t>
  </si>
  <si>
    <t>30К13</t>
  </si>
  <si>
    <t>35К1</t>
  </si>
  <si>
    <t>35К1.5</t>
  </si>
  <si>
    <t>35К2</t>
  </si>
  <si>
    <t>35К3</t>
  </si>
  <si>
    <t>35К4</t>
  </si>
  <si>
    <t>35К5</t>
  </si>
  <si>
    <t>40К1</t>
  </si>
  <si>
    <t>40К2</t>
  </si>
  <si>
    <t>40К3</t>
  </si>
  <si>
    <t>40К4</t>
  </si>
  <si>
    <t>40К4.5</t>
  </si>
  <si>
    <t>40К5</t>
  </si>
  <si>
    <t>профиль</t>
  </si>
  <si>
    <t>Длина,м.</t>
  </si>
  <si>
    <t>24М</t>
  </si>
  <si>
    <t>30М</t>
  </si>
  <si>
    <t>36М</t>
  </si>
  <si>
    <t>45М</t>
  </si>
  <si>
    <t>Длина</t>
  </si>
  <si>
    <t>Масса ряда двутавров при погрузке в ж/д транспорт</t>
  </si>
  <si>
    <t>Полувагон</t>
  </si>
  <si>
    <t>Диапазон длин</t>
  </si>
  <si>
    <t>18Б</t>
  </si>
  <si>
    <t>35К1,5</t>
  </si>
  <si>
    <t>40К4,5</t>
  </si>
  <si>
    <t>Тип отгрузки</t>
  </si>
  <si>
    <t>Длина, м.</t>
  </si>
  <si>
    <t>ЖД/вагон</t>
  </si>
  <si>
    <t>Минимальная партия в вагоне, тн.</t>
  </si>
  <si>
    <t>Общий вес полного вагона, тн.</t>
  </si>
  <si>
    <t>Высота полного вагона, мм.</t>
  </si>
  <si>
    <t>Высота профиля, мм.</t>
  </si>
  <si>
    <t>Длина, м</t>
  </si>
  <si>
    <t>Невозможно погрузить в вагон</t>
  </si>
  <si>
    <t>Загрузка полного вагона, ряд</t>
  </si>
  <si>
    <t>Невозможно 
погрузить в вагон</t>
  </si>
  <si>
    <t>Калькулятор</t>
  </si>
  <si>
    <t>4. Некоторые длины профиля 20Б1 невозможно погрузить в вагон</t>
  </si>
  <si>
    <t>Таблица веса ряда балки, тонн</t>
  </si>
  <si>
    <t>Невозможно 
погрузить в машину</t>
  </si>
  <si>
    <t>8. Требуется дополнительное согласование при заказе более 2-х позиций в автомашине</t>
  </si>
  <si>
    <t xml:space="preserve">1. Термины: </t>
  </si>
  <si>
    <t>Таблица принятия заказов для производства двутавров на ЕВРАЗ НТМК</t>
  </si>
  <si>
    <t>2. Заказы на каждую литеру принимаются в длинах от 6,5 до 12 м с шагом 0,5 м</t>
  </si>
  <si>
    <t>3. Профиль будет производиться по графику, если общий объем заказов суммарно на все литеры данного профиля во всех длинах будет больше минимального объема кампании</t>
  </si>
  <si>
    <t>4. Если общий объем заказов на профиль будет больше, чем максимальный объем кампании , то сроки производства согласуются с комбинатом для уточнения баланса металла по разливке, ФРВ ЦПШБ и подготовки сменного оборудования</t>
  </si>
  <si>
    <t xml:space="preserve">5. Объем заказов для каждого литера каждой длины должен быть больше, чем минимальный объем партии, указанный в таблице </t>
  </si>
  <si>
    <t>6. Один заказ для каждой литеры каждой длины должен быть больше, чем масса ряда пачек указанная в таблице</t>
  </si>
  <si>
    <r>
      <rPr>
        <sz val="16"/>
        <rFont val="Times New Roman"/>
        <family val="1"/>
        <charset val="204"/>
      </rPr>
      <t>7. "Невозможно погрузить в машину" -</t>
    </r>
    <r>
      <rPr>
        <sz val="16"/>
        <color theme="1"/>
        <rFont val="Times New Roman"/>
        <family val="1"/>
        <charset val="204"/>
      </rPr>
      <t xml:space="preserve"> заказы на данный литер данной длины не принимаются</t>
    </r>
  </si>
  <si>
    <t xml:space="preserve">1. Для жд поставок заказы принимаются длиной от 9м до 12м с шагом 0,1м; </t>
  </si>
  <si>
    <t>2. Для длин более 12м заказы требуют дополнительного согласования;</t>
  </si>
  <si>
    <t>3. Минимальный объем заказа для длин кратных 0,5м указан в таблице снизу; для длин кратных 0.1м определяются в калькуляторе или на закладке "жд 0,1м"</t>
  </si>
  <si>
    <t>5. В одном вагоне возможно заказывать не более 2х профилей и только одной длины</t>
  </si>
  <si>
    <t>6. Сборные вагоны длиной отличной от 12м требуют доп согласования</t>
  </si>
  <si>
    <t>Кол-во ярусов / тоннаж яруса(округлено до целого)</t>
  </si>
  <si>
    <t>№п/п</t>
  </si>
  <si>
    <t>Профилеразмер</t>
  </si>
  <si>
    <t>Кол-во штук в ряду</t>
  </si>
  <si>
    <t>Масса загрузки яруса (для 12м)</t>
  </si>
  <si>
    <t>масса 1 шт</t>
  </si>
  <si>
    <t>масса 1пм</t>
  </si>
  <si>
    <t>штук в ряду</t>
  </si>
  <si>
    <t>длина</t>
  </si>
  <si>
    <t>Вагонная норма</t>
  </si>
  <si>
    <t>ДВУТАВР 20Б1</t>
  </si>
  <si>
    <t>ДВУТАВР 20Б2</t>
  </si>
  <si>
    <t>ДВУТАВР 20Б3</t>
  </si>
  <si>
    <t>ДВУТАВР 25Б1</t>
  </si>
  <si>
    <t>11,720</t>
  </si>
  <si>
    <t>ДВУТАВР 25Б2</t>
  </si>
  <si>
    <t>ДВУТАВР 25Б3</t>
  </si>
  <si>
    <t>ДВУТАВР 25Б4</t>
  </si>
  <si>
    <t>ДВУТАВР 30Б1</t>
  </si>
  <si>
    <t>ДВУТАВР 30Б2</t>
  </si>
  <si>
    <t>ДВУТАВР 30Б3</t>
  </si>
  <si>
    <t>ДВУТАВР 30Б4</t>
  </si>
  <si>
    <t>ДВУТАВР 35Б1</t>
  </si>
  <si>
    <t>ДВУТАВР 35Б2</t>
  </si>
  <si>
    <t>ДВУТАВР 35Б3</t>
  </si>
  <si>
    <t>ДВУТАВР 35Б4</t>
  </si>
  <si>
    <t>ДВУТАВР 40Б1</t>
  </si>
  <si>
    <t>ДВУТАВР 40Б2</t>
  </si>
  <si>
    <t>ДВУТАВР 40Б3</t>
  </si>
  <si>
    <t>ДВУТАВР 40Б4</t>
  </si>
  <si>
    <t>ДВУТАВР 45Б1</t>
  </si>
  <si>
    <t>18,270</t>
  </si>
  <si>
    <t>ДВУТАВР 45Б2</t>
  </si>
  <si>
    <t>ДВУТАВР 45Б3</t>
  </si>
  <si>
    <t>ДВУТАВР 45Б4</t>
  </si>
  <si>
    <t>ДВУТАВР 50Б1</t>
  </si>
  <si>
    <t>ДВУТАВР 50Б2</t>
  </si>
  <si>
    <t>ДВУТАВР 50Б3</t>
  </si>
  <si>
    <t>ДВУТАВР 50Б4</t>
  </si>
  <si>
    <t>ДВУТАВР 50Б5</t>
  </si>
  <si>
    <t>ДВУТАВР 55Б1</t>
  </si>
  <si>
    <t>ДВУТАВР 55Б2</t>
  </si>
  <si>
    <t>24,670</t>
  </si>
  <si>
    <t>ДВУТАВР 55Б3</t>
  </si>
  <si>
    <t>ДВУТАВР 55Б4</t>
  </si>
  <si>
    <t>ДВУТАВР 60Б1</t>
  </si>
  <si>
    <t>ДВУТАВР 60Б2</t>
  </si>
  <si>
    <t>ДВУТАВР 60Б3</t>
  </si>
  <si>
    <t>ДВУТАВР 60Б4</t>
  </si>
  <si>
    <t>ДВУТАВР 70Б1</t>
  </si>
  <si>
    <t>ДВУТАВР 70Б2</t>
  </si>
  <si>
    <t>ДВУТАВР 70Б3</t>
  </si>
  <si>
    <t>ДВУТАВР 70Б4</t>
  </si>
  <si>
    <t>ДВУТАВР 20К1</t>
  </si>
  <si>
    <t>10,929</t>
  </si>
  <si>
    <t>ДВУТАВР 20К2</t>
  </si>
  <si>
    <t>ДВУТАВР 20К3</t>
  </si>
  <si>
    <t>ДВУТАВР 20К4</t>
  </si>
  <si>
    <t>ДВУТАВР 20К5</t>
  </si>
  <si>
    <t>ДВУТАВР 20К6</t>
  </si>
  <si>
    <t>ДВУТАВР 20К7</t>
  </si>
  <si>
    <t>ДВУТАВР 20К8</t>
  </si>
  <si>
    <t>ДВУТАВР 25К1</t>
  </si>
  <si>
    <t>ДВУТАВР 25К2</t>
  </si>
  <si>
    <t>ДВУТАВР 25К3</t>
  </si>
  <si>
    <t>ДВУТАВР 25К4</t>
  </si>
  <si>
    <t>ДВУТАВР 25К5</t>
  </si>
  <si>
    <t>ДВУТАВР 25К6</t>
  </si>
  <si>
    <t>ДВУТАВР 25К7</t>
  </si>
  <si>
    <t>ДВУТАВР 25К8</t>
  </si>
  <si>
    <t>ДВУТАВР 25К9</t>
  </si>
  <si>
    <t>ДВУТАВР 25К10</t>
  </si>
  <si>
    <t>ДВУТАВР 30К1</t>
  </si>
  <si>
    <t>ДВУТАВР 30К2</t>
  </si>
  <si>
    <t>16,920</t>
  </si>
  <si>
    <t>ДВУТАВР 30К3</t>
  </si>
  <si>
    <t>ДВУТАВР 30К4</t>
  </si>
  <si>
    <t>17,774</t>
  </si>
  <si>
    <t>ДВУТАВР 30К5</t>
  </si>
  <si>
    <t>ДВУТАВР 30К6</t>
  </si>
  <si>
    <t>ДВУТАВР 30К7</t>
  </si>
  <si>
    <t>ДВУТАВР 30К8</t>
  </si>
  <si>
    <t>ДВУТАВР 30К9</t>
  </si>
  <si>
    <t>ДВУТАВР 30К10</t>
  </si>
  <si>
    <t>ДВУТАВР 30К11</t>
  </si>
  <si>
    <t>ДВУТАВР 30К12</t>
  </si>
  <si>
    <t>ДВУТАВР 30К13</t>
  </si>
  <si>
    <t>ДВУТАВР 35К1</t>
  </si>
  <si>
    <t>ДВУТАВР 35К1.5</t>
  </si>
  <si>
    <t>ДВУТАВР 35К2</t>
  </si>
  <si>
    <t>19,656</t>
  </si>
  <si>
    <t>ДВУТАВР 35К3</t>
  </si>
  <si>
    <t>ДВУТАВР 35К4</t>
  </si>
  <si>
    <t>ДВУТАВР 35К5</t>
  </si>
  <si>
    <t>ДВУТАВР 40К1</t>
  </si>
  <si>
    <t>ДВУТАВР 40К2</t>
  </si>
  <si>
    <t>ДВУТАВР 40К3</t>
  </si>
  <si>
    <t>21,610</t>
  </si>
  <si>
    <t>ДВУТАВР 40К4</t>
  </si>
  <si>
    <t>25,045</t>
  </si>
  <si>
    <t>ДВУТАВР 40К4.5</t>
  </si>
  <si>
    <t>ДВУТАВР 40К5</t>
  </si>
  <si>
    <t>ДВУТАВР 20Ш1</t>
  </si>
  <si>
    <t>ДВУТАВР 20Ш2</t>
  </si>
  <si>
    <t>ДВУТАВР 20Ш3</t>
  </si>
  <si>
    <t>ДВУТАВР 25Ш1</t>
  </si>
  <si>
    <t>13,759</t>
  </si>
  <si>
    <t>ДВУТАВР 25Ш2</t>
  </si>
  <si>
    <t>ДВУТАВР 25Ш3</t>
  </si>
  <si>
    <t>ДВУТАВР 25Ш4</t>
  </si>
  <si>
    <t>ДВУТАВР 25Ш5</t>
  </si>
  <si>
    <t>ДВУТАВР 25Ш6</t>
  </si>
  <si>
    <t>ДВУТАВР 30Ш1</t>
  </si>
  <si>
    <t>15,676</t>
  </si>
  <si>
    <t>ДВУТАВР 30Ш2</t>
  </si>
  <si>
    <t>18,933</t>
  </si>
  <si>
    <t>ДВУТАВР 30Ш3</t>
  </si>
  <si>
    <t>ДВУТАВР 35Ш1</t>
  </si>
  <si>
    <t>14,104</t>
  </si>
  <si>
    <t>ДВУТАВР 35Ш2</t>
  </si>
  <si>
    <t>17,215</t>
  </si>
  <si>
    <t>ДВУТАВР 35Ш3</t>
  </si>
  <si>
    <t>ДВУТАВР 35Ш4</t>
  </si>
  <si>
    <t>ДВУТАВР 40Ш1</t>
  </si>
  <si>
    <t>15,947</t>
  </si>
  <si>
    <t>ДВУТАВР 40Ш2</t>
  </si>
  <si>
    <t>19,205</t>
  </si>
  <si>
    <t>ДВУТАВР 40Ш3</t>
  </si>
  <si>
    <t>ДВУТАВР 40Ш4</t>
  </si>
  <si>
    <t>ДВУТАВР 45Ш1</t>
  </si>
  <si>
    <t>20,748</t>
  </si>
  <si>
    <t>ДВУТАВР 45Ш2</t>
  </si>
  <si>
    <t>ДВУТАВР 45Ш3</t>
  </si>
  <si>
    <t>ДВУТАВР 50Ш1</t>
  </si>
  <si>
    <t>19,185</t>
  </si>
  <si>
    <t>ДВУТАВР 50Ш2</t>
  </si>
  <si>
    <t>21,590</t>
  </si>
  <si>
    <t>ДВУТАВР 50Ш3</t>
  </si>
  <si>
    <t>24,351</t>
  </si>
  <si>
    <t>ДВУТАВР 50Ш4</t>
  </si>
  <si>
    <t>25,027</t>
  </si>
  <si>
    <t>ДВУТАВР 50Ш5</t>
  </si>
  <si>
    <t>ДВУТАВР 60Ш1</t>
  </si>
  <si>
    <t>21,372</t>
  </si>
  <si>
    <t>ДВУТАВР 60Ш2</t>
  </si>
  <si>
    <t>26,629</t>
  </si>
  <si>
    <t>ДВУТАВР 60Ш3</t>
  </si>
  <si>
    <t>28,526</t>
  </si>
  <si>
    <t>ДВУТАВР 60Ш4</t>
  </si>
  <si>
    <t>32,486</t>
  </si>
  <si>
    <t>ДВУТАВР 60Ш5</t>
  </si>
  <si>
    <t>ДВУТАВР 70Ш1</t>
  </si>
  <si>
    <t>27,888</t>
  </si>
  <si>
    <t>ДВУТАВР 70Ш2</t>
  </si>
  <si>
    <t>27,417</t>
  </si>
  <si>
    <t>ДВУТАВР 70Ш3</t>
  </si>
  <si>
    <t>32,544</t>
  </si>
  <si>
    <t>ДВУТАВР 70Ш4</t>
  </si>
  <si>
    <t>37,238</t>
  </si>
  <si>
    <t>ДВУТАВР 70Ш5</t>
  </si>
  <si>
    <t>42,465</t>
  </si>
  <si>
    <t>ДВУТАВР 24М</t>
  </si>
  <si>
    <t>16,545</t>
  </si>
  <si>
    <t>ДВУТАВР 30М</t>
  </si>
  <si>
    <t>21,686</t>
  </si>
  <si>
    <t>ДВУТАВР 36М</t>
  </si>
  <si>
    <t>22,928</t>
  </si>
  <si>
    <t>ДВУТАВР 45М</t>
  </si>
  <si>
    <t>25,142</t>
  </si>
  <si>
    <t>16У</t>
  </si>
  <si>
    <t>Швеллер 16У</t>
  </si>
  <si>
    <t>18У</t>
  </si>
  <si>
    <t>Швеллер 18У</t>
  </si>
  <si>
    <t>20У</t>
  </si>
  <si>
    <t>Швеллер 20У</t>
  </si>
  <si>
    <t>24У</t>
  </si>
  <si>
    <t>Швеллер 24У</t>
  </si>
  <si>
    <t>27У</t>
  </si>
  <si>
    <t>Швеллер 27У</t>
  </si>
  <si>
    <t>30У</t>
  </si>
  <si>
    <t>Швеллер 30У</t>
  </si>
  <si>
    <t>ДВУТАВР 18</t>
  </si>
  <si>
    <t>ДВУТАВР 19</t>
  </si>
  <si>
    <t>160х100х10</t>
  </si>
  <si>
    <t>Уголок 160*100</t>
  </si>
  <si>
    <t>140х140х9</t>
  </si>
  <si>
    <t>Уголок 140*9</t>
  </si>
  <si>
    <t>140х140х10</t>
  </si>
  <si>
    <t>Уголок 140*10</t>
  </si>
  <si>
    <t>140х140х12</t>
  </si>
  <si>
    <t>Уголок 140*12</t>
  </si>
  <si>
    <t>160х160х10</t>
  </si>
  <si>
    <t>Уголок 160*10</t>
  </si>
  <si>
    <t>160х160х11</t>
  </si>
  <si>
    <t>Уголок 160*11</t>
  </si>
  <si>
    <t>160х160х12</t>
  </si>
  <si>
    <t>Уголок 160*12</t>
  </si>
  <si>
    <t>160х160х14</t>
  </si>
  <si>
    <t>Уголок 160*14</t>
  </si>
  <si>
    <t>160х160х16</t>
  </si>
  <si>
    <t>Уголок 160*16</t>
  </si>
  <si>
    <t>180х180х11</t>
  </si>
  <si>
    <t>Уголок 180*11</t>
  </si>
  <si>
    <t>180х180х12</t>
  </si>
  <si>
    <t>Уголок 180*12</t>
  </si>
  <si>
    <t>200х200х16</t>
  </si>
  <si>
    <t>Уголок 200*16</t>
  </si>
  <si>
    <t>200х200х20</t>
  </si>
  <si>
    <t>Уголок 200*20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</si>
</sst>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.0"/>
    <numFmt numFmtId="166" formatCode="#,##0.0"/>
    <numFmt numFmtId="167" formatCode="0.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Franklin Gothic Book"/>
      <family val="2"/>
      <charset val="204"/>
    </font>
    <font>
      <sz val="10"/>
      <color theme="1"/>
      <name val="Franklin Gothic Book"/>
      <family val="2"/>
      <charset val="204"/>
    </font>
    <font>
      <sz val="10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name val="Arial Cyr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4"/>
      <color rgb="FF0000FF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Franklin Gothic Book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color theme="1"/>
      <name val="Arial Narrow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5" fillId="0" borderId="0"/>
    <xf numFmtId="0" fontId="11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</cellStyleXfs>
  <cellXfs count="172">
    <xf numFmtId="0" fontId="0" fillId="0" borderId="0" xfId="0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/>
    <xf numFmtId="0" fontId="0" fillId="0" borderId="0" xfId="0" applyFont="1"/>
    <xf numFmtId="0" fontId="10" fillId="0" borderId="0" xfId="0" applyFont="1"/>
    <xf numFmtId="2" fontId="10" fillId="0" borderId="9" xfId="0" applyNumberFormat="1" applyFont="1" applyBorder="1" applyProtection="1">
      <protection hidden="1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4" fillId="0" borderId="0" xfId="5"/>
    <xf numFmtId="0" fontId="13" fillId="0" borderId="0" xfId="5" applyFont="1"/>
    <xf numFmtId="0" fontId="14" fillId="0" borderId="0" xfId="5" applyFont="1"/>
    <xf numFmtId="0" fontId="14" fillId="0" borderId="0" xfId="5" applyFont="1" applyBorder="1" applyAlignment="1">
      <alignment vertical="center"/>
    </xf>
    <xf numFmtId="0" fontId="15" fillId="0" borderId="0" xfId="5" applyFont="1" applyBorder="1"/>
    <xf numFmtId="0" fontId="14" fillId="0" borderId="10" xfId="5" applyFont="1" applyBorder="1" applyAlignment="1">
      <alignment vertical="center"/>
    </xf>
    <xf numFmtId="0" fontId="14" fillId="0" borderId="11" xfId="5" applyFont="1" applyBorder="1" applyAlignment="1">
      <alignment vertical="center"/>
    </xf>
    <xf numFmtId="0" fontId="14" fillId="3" borderId="12" xfId="5" applyFont="1" applyFill="1" applyBorder="1" applyAlignment="1">
      <alignment horizontal="center" vertical="center"/>
    </xf>
    <xf numFmtId="0" fontId="14" fillId="3" borderId="13" xfId="5" applyFont="1" applyFill="1" applyBorder="1" applyAlignment="1">
      <alignment horizontal="center" vertical="center"/>
    </xf>
    <xf numFmtId="0" fontId="14" fillId="3" borderId="14" xfId="5" applyFont="1" applyFill="1" applyBorder="1" applyAlignment="1">
      <alignment horizontal="center" vertical="center"/>
    </xf>
    <xf numFmtId="0" fontId="14" fillId="4" borderId="12" xfId="5" applyFont="1" applyFill="1" applyBorder="1" applyAlignment="1">
      <alignment horizontal="center" vertical="center"/>
    </xf>
    <xf numFmtId="0" fontId="14" fillId="4" borderId="13" xfId="5" applyFont="1" applyFill="1" applyBorder="1" applyAlignment="1">
      <alignment horizontal="center" vertical="center"/>
    </xf>
    <xf numFmtId="0" fontId="14" fillId="4" borderId="14" xfId="5" applyFont="1" applyFill="1" applyBorder="1" applyAlignment="1">
      <alignment horizontal="center" vertical="center"/>
    </xf>
    <xf numFmtId="0" fontId="16" fillId="5" borderId="11" xfId="5" applyFont="1" applyFill="1" applyBorder="1" applyAlignment="1">
      <alignment horizontal="center"/>
    </xf>
    <xf numFmtId="2" fontId="14" fillId="0" borderId="15" xfId="5" applyNumberFormat="1" applyFont="1" applyBorder="1" applyAlignment="1">
      <alignment horizontal="center"/>
    </xf>
    <xf numFmtId="2" fontId="14" fillId="0" borderId="16" xfId="5" applyNumberFormat="1" applyFont="1" applyBorder="1" applyAlignment="1">
      <alignment horizontal="center"/>
    </xf>
    <xf numFmtId="2" fontId="14" fillId="0" borderId="17" xfId="5" applyNumberFormat="1" applyFont="1" applyBorder="1" applyAlignment="1">
      <alignment horizontal="center"/>
    </xf>
    <xf numFmtId="0" fontId="16" fillId="0" borderId="18" xfId="5" applyFont="1" applyBorder="1" applyAlignment="1">
      <alignment horizontal="center"/>
    </xf>
    <xf numFmtId="2" fontId="14" fillId="0" borderId="19" xfId="5" applyNumberFormat="1" applyFont="1" applyBorder="1" applyAlignment="1">
      <alignment horizontal="center"/>
    </xf>
    <xf numFmtId="2" fontId="14" fillId="0" borderId="1" xfId="5" applyNumberFormat="1" applyFont="1" applyBorder="1" applyAlignment="1">
      <alignment horizontal="center"/>
    </xf>
    <xf numFmtId="2" fontId="14" fillId="0" borderId="20" xfId="5" applyNumberFormat="1" applyFont="1" applyBorder="1" applyAlignment="1">
      <alignment horizontal="center"/>
    </xf>
    <xf numFmtId="0" fontId="16" fillId="0" borderId="21" xfId="5" applyFont="1" applyBorder="1" applyAlignment="1">
      <alignment horizontal="center"/>
    </xf>
    <xf numFmtId="2" fontId="14" fillId="0" borderId="22" xfId="5" applyNumberFormat="1" applyFont="1" applyBorder="1" applyAlignment="1">
      <alignment horizontal="center"/>
    </xf>
    <xf numFmtId="2" fontId="14" fillId="0" borderId="2" xfId="5" applyNumberFormat="1" applyFont="1" applyBorder="1" applyAlignment="1">
      <alignment horizontal="center"/>
    </xf>
    <xf numFmtId="2" fontId="14" fillId="0" borderId="23" xfId="5" applyNumberFormat="1" applyFont="1" applyBorder="1" applyAlignment="1">
      <alignment horizontal="center"/>
    </xf>
    <xf numFmtId="2" fontId="14" fillId="0" borderId="24" xfId="5" applyNumberFormat="1" applyFont="1" applyBorder="1" applyAlignment="1">
      <alignment horizontal="center"/>
    </xf>
    <xf numFmtId="2" fontId="14" fillId="0" borderId="4" xfId="5" applyNumberFormat="1" applyFont="1" applyBorder="1" applyAlignment="1">
      <alignment horizontal="center"/>
    </xf>
    <xf numFmtId="0" fontId="16" fillId="0" borderId="11" xfId="5" applyFont="1" applyBorder="1" applyAlignment="1">
      <alignment horizontal="center"/>
    </xf>
    <xf numFmtId="2" fontId="14" fillId="0" borderId="25" xfId="5" applyNumberFormat="1" applyFont="1" applyBorder="1" applyAlignment="1">
      <alignment horizontal="center"/>
    </xf>
    <xf numFmtId="2" fontId="14" fillId="0" borderId="26" xfId="5" applyNumberFormat="1" applyFont="1" applyBorder="1" applyAlignment="1">
      <alignment horizontal="center"/>
    </xf>
    <xf numFmtId="2" fontId="14" fillId="0" borderId="27" xfId="5" applyNumberFormat="1" applyFont="1" applyBorder="1" applyAlignment="1">
      <alignment horizontal="center"/>
    </xf>
    <xf numFmtId="2" fontId="14" fillId="0" borderId="28" xfId="5" applyNumberFormat="1" applyFont="1" applyBorder="1" applyAlignment="1">
      <alignment horizontal="center"/>
    </xf>
    <xf numFmtId="2" fontId="14" fillId="0" borderId="29" xfId="5" applyNumberFormat="1" applyFont="1" applyBorder="1" applyAlignment="1">
      <alignment horizontal="center"/>
    </xf>
    <xf numFmtId="2" fontId="14" fillId="0" borderId="3" xfId="5" applyNumberFormat="1" applyFont="1" applyBorder="1" applyAlignment="1">
      <alignment horizontal="center"/>
    </xf>
    <xf numFmtId="2" fontId="14" fillId="0" borderId="30" xfId="5" applyNumberFormat="1" applyFont="1" applyBorder="1" applyAlignment="1">
      <alignment horizontal="center"/>
    </xf>
    <xf numFmtId="165" fontId="10" fillId="0" borderId="0" xfId="5" applyNumberFormat="1" applyFont="1" applyProtection="1">
      <protection locked="0"/>
    </xf>
    <xf numFmtId="0" fontId="10" fillId="0" borderId="0" xfId="5" applyFont="1" applyProtection="1">
      <protection locked="0"/>
    </xf>
    <xf numFmtId="0" fontId="4" fillId="0" borderId="0" xfId="5" applyProtection="1">
      <protection locked="0"/>
    </xf>
    <xf numFmtId="0" fontId="9" fillId="0" borderId="0" xfId="5" applyFont="1" applyProtection="1">
      <protection locked="0"/>
    </xf>
    <xf numFmtId="0" fontId="13" fillId="0" borderId="33" xfId="5" applyFont="1" applyBorder="1"/>
    <xf numFmtId="0" fontId="14" fillId="0" borderId="34" xfId="5" applyFont="1" applyBorder="1"/>
    <xf numFmtId="0" fontId="14" fillId="0" borderId="36" xfId="5" applyFont="1" applyBorder="1" applyAlignment="1">
      <alignment vertical="center"/>
    </xf>
    <xf numFmtId="0" fontId="17" fillId="6" borderId="19" xfId="6" applyFont="1" applyFill="1" applyBorder="1" applyAlignment="1">
      <alignment horizontal="center" vertical="center" wrapText="1"/>
    </xf>
    <xf numFmtId="0" fontId="17" fillId="6" borderId="25" xfId="6" applyFont="1" applyFill="1" applyBorder="1" applyAlignment="1">
      <alignment horizontal="center" vertical="center" wrapText="1"/>
    </xf>
    <xf numFmtId="0" fontId="17" fillId="6" borderId="12" xfId="6" applyFont="1" applyFill="1" applyBorder="1" applyAlignment="1">
      <alignment horizontal="center" vertical="center" wrapText="1"/>
    </xf>
    <xf numFmtId="0" fontId="17" fillId="6" borderId="13" xfId="6" applyFont="1" applyFill="1" applyBorder="1" applyAlignment="1">
      <alignment horizontal="center" vertical="center" wrapText="1"/>
    </xf>
    <xf numFmtId="0" fontId="17" fillId="6" borderId="14" xfId="6" applyFont="1" applyFill="1" applyBorder="1" applyAlignment="1">
      <alignment horizontal="center" vertical="center" wrapText="1"/>
    </xf>
    <xf numFmtId="3" fontId="14" fillId="0" borderId="1" xfId="4" applyNumberFormat="1" applyFont="1" applyBorder="1" applyAlignment="1" applyProtection="1">
      <alignment horizontal="center" vertical="center"/>
      <protection hidden="1"/>
    </xf>
    <xf numFmtId="3" fontId="14" fillId="0" borderId="20" xfId="4" applyNumberFormat="1" applyFont="1" applyBorder="1" applyAlignment="1" applyProtection="1">
      <alignment horizontal="center" vertical="center"/>
      <protection hidden="1"/>
    </xf>
    <xf numFmtId="3" fontId="14" fillId="0" borderId="3" xfId="4" applyNumberFormat="1" applyFont="1" applyBorder="1" applyAlignment="1" applyProtection="1">
      <alignment horizontal="center" vertical="center"/>
      <protection hidden="1"/>
    </xf>
    <xf numFmtId="3" fontId="14" fillId="0" borderId="26" xfId="4" applyNumberFormat="1" applyFont="1" applyBorder="1" applyAlignment="1" applyProtection="1">
      <alignment horizontal="center" vertical="center"/>
      <protection hidden="1"/>
    </xf>
    <xf numFmtId="3" fontId="14" fillId="0" borderId="28" xfId="4" applyNumberFormat="1" applyFont="1" applyBorder="1" applyAlignment="1" applyProtection="1">
      <alignment horizontal="center" vertical="center"/>
      <protection hidden="1"/>
    </xf>
    <xf numFmtId="165" fontId="21" fillId="0" borderId="0" xfId="5" applyNumberFormat="1" applyFont="1" applyFill="1" applyProtection="1">
      <protection locked="0"/>
    </xf>
    <xf numFmtId="0" fontId="21" fillId="0" borderId="0" xfId="5" applyFont="1" applyFill="1" applyProtection="1">
      <protection locked="0"/>
    </xf>
    <xf numFmtId="3" fontId="14" fillId="0" borderId="1" xfId="4" applyNumberFormat="1" applyFont="1" applyFill="1" applyBorder="1" applyAlignment="1" applyProtection="1">
      <alignment horizontal="center" vertical="center"/>
      <protection hidden="1"/>
    </xf>
    <xf numFmtId="166" fontId="14" fillId="0" borderId="1" xfId="4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>
      <alignment wrapText="1"/>
    </xf>
    <xf numFmtId="0" fontId="20" fillId="0" borderId="0" xfId="7" applyFont="1" applyBorder="1"/>
    <xf numFmtId="0" fontId="4" fillId="0" borderId="0" xfId="5" applyBorder="1"/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0" xfId="0" applyFont="1" applyAlignment="1"/>
    <xf numFmtId="0" fontId="22" fillId="0" borderId="0" xfId="7" applyFont="1" applyBorder="1"/>
    <xf numFmtId="166" fontId="24" fillId="0" borderId="5" xfId="4" applyNumberFormat="1" applyFont="1" applyBorder="1" applyAlignment="1" applyProtection="1">
      <alignment horizontal="center" vertical="center" wrapText="1"/>
      <protection hidden="1"/>
    </xf>
    <xf numFmtId="0" fontId="14" fillId="2" borderId="0" xfId="5" applyFont="1" applyFill="1"/>
    <xf numFmtId="166" fontId="24" fillId="0" borderId="37" xfId="4" applyNumberFormat="1" applyFont="1" applyBorder="1" applyAlignment="1" applyProtection="1">
      <alignment horizontal="center" vertical="center" wrapText="1"/>
      <protection hidden="1"/>
    </xf>
    <xf numFmtId="166" fontId="14" fillId="0" borderId="3" xfId="4" applyNumberFormat="1" applyFont="1" applyBorder="1" applyAlignment="1" applyProtection="1">
      <alignment horizontal="center" vertical="center"/>
      <protection hidden="1"/>
    </xf>
    <xf numFmtId="3" fontId="14" fillId="0" borderId="6" xfId="4" applyNumberFormat="1" applyFont="1" applyBorder="1" applyAlignment="1" applyProtection="1">
      <alignment horizontal="center" vertical="center"/>
      <protection hidden="1"/>
    </xf>
    <xf numFmtId="3" fontId="14" fillId="0" borderId="30" xfId="4" applyNumberFormat="1" applyFont="1" applyBorder="1" applyAlignment="1" applyProtection="1">
      <alignment horizontal="center" vertical="center"/>
      <protection hidden="1"/>
    </xf>
    <xf numFmtId="166" fontId="14" fillId="0" borderId="30" xfId="4" applyNumberFormat="1" applyFont="1" applyBorder="1" applyAlignment="1" applyProtection="1">
      <alignment horizontal="center" vertical="center"/>
      <protection hidden="1"/>
    </xf>
    <xf numFmtId="166" fontId="14" fillId="0" borderId="20" xfId="4" applyNumberFormat="1" applyFont="1" applyBorder="1" applyAlignment="1" applyProtection="1">
      <alignment horizontal="center" vertical="center"/>
      <protection hidden="1"/>
    </xf>
    <xf numFmtId="166" fontId="14" fillId="0" borderId="26" xfId="4" applyNumberFormat="1" applyFont="1" applyBorder="1" applyAlignment="1" applyProtection="1">
      <alignment horizontal="center" vertical="center"/>
      <protection hidden="1"/>
    </xf>
    <xf numFmtId="166" fontId="14" fillId="0" borderId="28" xfId="4" applyNumberFormat="1" applyFont="1" applyBorder="1" applyAlignment="1" applyProtection="1">
      <alignment horizontal="center" vertical="center"/>
      <protection hidden="1"/>
    </xf>
    <xf numFmtId="2" fontId="16" fillId="2" borderId="9" xfId="6" applyNumberFormat="1" applyFont="1" applyFill="1" applyBorder="1" applyAlignment="1">
      <alignment horizontal="center" vertical="center" wrapText="1"/>
    </xf>
    <xf numFmtId="2" fontId="9" fillId="0" borderId="0" xfId="5" applyNumberFormat="1" applyFont="1" applyProtection="1">
      <protection locked="0"/>
    </xf>
    <xf numFmtId="0" fontId="16" fillId="2" borderId="9" xfId="6" applyFont="1" applyFill="1" applyBorder="1" applyAlignment="1">
      <alignment horizontal="center" vertical="center" wrapText="1"/>
    </xf>
    <xf numFmtId="0" fontId="25" fillId="0" borderId="0" xfId="0" applyFont="1"/>
    <xf numFmtId="0" fontId="26" fillId="0" borderId="11" xfId="5" applyFont="1" applyBorder="1" applyAlignment="1">
      <alignment horizontal="center"/>
    </xf>
    <xf numFmtId="0" fontId="27" fillId="0" borderId="0" xfId="0" applyFont="1" applyBorder="1" applyAlignment="1" applyProtection="1">
      <alignment vertical="center" wrapText="1"/>
      <protection locked="0"/>
    </xf>
    <xf numFmtId="0" fontId="26" fillId="0" borderId="18" xfId="5" applyFont="1" applyBorder="1" applyAlignment="1">
      <alignment horizontal="center"/>
    </xf>
    <xf numFmtId="0" fontId="27" fillId="0" borderId="0" xfId="0" applyFont="1" applyBorder="1" applyAlignment="1" applyProtection="1">
      <alignment vertical="center"/>
      <protection locked="0"/>
    </xf>
    <xf numFmtId="0" fontId="26" fillId="5" borderId="18" xfId="5" applyFont="1" applyFill="1" applyBorder="1" applyAlignment="1">
      <alignment horizontal="center"/>
    </xf>
    <xf numFmtId="0" fontId="27" fillId="0" borderId="1" xfId="0" applyFont="1" applyBorder="1" applyAlignment="1" applyProtection="1">
      <alignment vertical="center" wrapText="1"/>
      <protection locked="0"/>
    </xf>
    <xf numFmtId="0" fontId="27" fillId="0" borderId="1" xfId="0" applyFont="1" applyBorder="1" applyAlignment="1" applyProtection="1">
      <alignment vertical="center"/>
      <protection locked="0"/>
    </xf>
    <xf numFmtId="0" fontId="26" fillId="0" borderId="21" xfId="5" applyFont="1" applyBorder="1" applyAlignment="1">
      <alignment horizontal="center"/>
    </xf>
    <xf numFmtId="0" fontId="25" fillId="0" borderId="1" xfId="0" applyFont="1" applyBorder="1"/>
    <xf numFmtId="0" fontId="20" fillId="0" borderId="0" xfId="7" applyFont="1" applyBorder="1" applyProtection="1">
      <protection locked="0"/>
    </xf>
    <xf numFmtId="0" fontId="16" fillId="6" borderId="31" xfId="6" applyFont="1" applyFill="1" applyBorder="1" applyAlignment="1" applyProtection="1">
      <alignment horizontal="center" vertical="center" wrapText="1"/>
      <protection locked="0"/>
    </xf>
    <xf numFmtId="0" fontId="17" fillId="6" borderId="5" xfId="6" applyFont="1" applyFill="1" applyBorder="1" applyAlignment="1" applyProtection="1">
      <alignment horizontal="center" vertical="center" wrapText="1"/>
      <protection locked="0"/>
    </xf>
    <xf numFmtId="0" fontId="17" fillId="6" borderId="1" xfId="6" applyFont="1" applyFill="1" applyBorder="1" applyAlignment="1" applyProtection="1">
      <alignment horizontal="center" vertical="center" wrapText="1"/>
      <protection locked="0"/>
    </xf>
    <xf numFmtId="0" fontId="17" fillId="6" borderId="20" xfId="6" applyFont="1" applyFill="1" applyBorder="1" applyAlignment="1" applyProtection="1">
      <alignment horizontal="center" vertical="center" wrapText="1"/>
      <protection locked="0"/>
    </xf>
    <xf numFmtId="0" fontId="16" fillId="0" borderId="31" xfId="6" applyFont="1" applyFill="1" applyBorder="1" applyAlignment="1" applyProtection="1">
      <alignment horizontal="center" vertical="center" wrapText="1"/>
      <protection locked="0"/>
    </xf>
    <xf numFmtId="0" fontId="17" fillId="6" borderId="38" xfId="6" applyFont="1" applyFill="1" applyBorder="1" applyAlignment="1" applyProtection="1">
      <alignment horizontal="center" vertical="center" wrapText="1"/>
      <protection locked="0"/>
    </xf>
    <xf numFmtId="3" fontId="14" fillId="0" borderId="1" xfId="4" applyNumberFormat="1" applyFont="1" applyBorder="1" applyAlignment="1" applyProtection="1">
      <alignment horizontal="center" vertical="center"/>
      <protection locked="0"/>
    </xf>
    <xf numFmtId="3" fontId="14" fillId="0" borderId="20" xfId="4" applyNumberFormat="1" applyFont="1" applyBorder="1" applyAlignment="1" applyProtection="1">
      <alignment horizontal="center" vertical="center"/>
      <protection locked="0"/>
    </xf>
    <xf numFmtId="0" fontId="17" fillId="6" borderId="39" xfId="6" applyFont="1" applyFill="1" applyBorder="1" applyAlignment="1" applyProtection="1">
      <alignment horizontal="center" vertical="center" wrapText="1"/>
      <protection locked="0"/>
    </xf>
    <xf numFmtId="3" fontId="14" fillId="0" borderId="1" xfId="4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5" applyFont="1" applyProtection="1">
      <protection locked="0"/>
    </xf>
    <xf numFmtId="0" fontId="14" fillId="0" borderId="0" xfId="5" applyFont="1" applyFill="1" applyProtection="1">
      <protection locked="0"/>
    </xf>
    <xf numFmtId="0" fontId="4" fillId="0" borderId="0" xfId="5" applyBorder="1" applyProtection="1">
      <protection locked="0"/>
    </xf>
    <xf numFmtId="0" fontId="19" fillId="0" borderId="0" xfId="7" applyFont="1" applyProtection="1">
      <protection locked="0"/>
    </xf>
    <xf numFmtId="0" fontId="17" fillId="6" borderId="40" xfId="6" applyFont="1" applyFill="1" applyBorder="1" applyAlignment="1" applyProtection="1">
      <alignment horizontal="center" vertical="center" wrapText="1"/>
      <protection locked="0"/>
    </xf>
    <xf numFmtId="3" fontId="14" fillId="0" borderId="26" xfId="4" applyNumberFormat="1" applyFont="1" applyBorder="1" applyAlignment="1" applyProtection="1">
      <alignment horizontal="center" vertical="center"/>
      <protection locked="0"/>
    </xf>
    <xf numFmtId="3" fontId="14" fillId="0" borderId="28" xfId="4" applyNumberFormat="1" applyFont="1" applyBorder="1" applyAlignment="1" applyProtection="1">
      <alignment horizontal="center" vertical="center"/>
      <protection locked="0"/>
    </xf>
    <xf numFmtId="2" fontId="16" fillId="0" borderId="9" xfId="6" applyNumberFormat="1" applyFont="1" applyFill="1" applyBorder="1" applyAlignment="1" applyProtection="1">
      <alignment horizontal="center" vertical="center" wrapText="1"/>
      <protection locked="0" hidden="1"/>
    </xf>
    <xf numFmtId="165" fontId="16" fillId="0" borderId="9" xfId="6" applyNumberFormat="1" applyFont="1" applyFill="1" applyBorder="1" applyAlignment="1" applyProtection="1">
      <alignment horizontal="center" vertical="center" wrapText="1"/>
      <protection locked="0" hidden="1"/>
    </xf>
    <xf numFmtId="0" fontId="28" fillId="0" borderId="41" xfId="3" applyFont="1" applyBorder="1" applyAlignment="1">
      <alignment horizontal="center"/>
    </xf>
    <xf numFmtId="0" fontId="11" fillId="0" borderId="41" xfId="3" applyBorder="1"/>
    <xf numFmtId="0" fontId="11" fillId="0" borderId="0" xfId="3" applyFill="1"/>
    <xf numFmtId="0" fontId="28" fillId="0" borderId="1" xfId="3" applyFont="1" applyBorder="1" applyAlignment="1">
      <alignment horizontal="center" vertical="center" wrapText="1"/>
    </xf>
    <xf numFmtId="0" fontId="28" fillId="0" borderId="1" xfId="3" applyFont="1" applyFill="1" applyBorder="1" applyAlignment="1">
      <alignment horizontal="center" vertical="center" wrapText="1"/>
    </xf>
    <xf numFmtId="0" fontId="29" fillId="0" borderId="0" xfId="3" applyFont="1" applyFill="1"/>
    <xf numFmtId="0" fontId="29" fillId="0" borderId="1" xfId="3" applyFont="1" applyBorder="1" applyAlignment="1">
      <alignment horizontal="center"/>
    </xf>
    <xf numFmtId="0" fontId="11" fillId="0" borderId="0" xfId="3"/>
    <xf numFmtId="0" fontId="11" fillId="3" borderId="0" xfId="3" applyFill="1"/>
    <xf numFmtId="2" fontId="30" fillId="0" borderId="1" xfId="3" applyNumberFormat="1" applyFont="1" applyFill="1" applyBorder="1"/>
    <xf numFmtId="167" fontId="29" fillId="0" borderId="1" xfId="3" applyNumberFormat="1" applyFont="1" applyBorder="1" applyAlignment="1">
      <alignment horizontal="center"/>
    </xf>
    <xf numFmtId="49" fontId="29" fillId="0" borderId="1" xfId="3" applyNumberFormat="1" applyFont="1" applyBorder="1" applyAlignment="1">
      <alignment horizontal="center"/>
    </xf>
    <xf numFmtId="0" fontId="31" fillId="0" borderId="42" xfId="1" applyFont="1" applyFill="1" applyBorder="1" applyAlignment="1">
      <alignment horizontal="center" wrapText="1"/>
    </xf>
    <xf numFmtId="0" fontId="31" fillId="0" borderId="42" xfId="1" applyFont="1" applyFill="1" applyBorder="1" applyAlignment="1">
      <alignment horizontal="center" vertical="center" wrapText="1"/>
    </xf>
    <xf numFmtId="49" fontId="29" fillId="2" borderId="1" xfId="3" applyNumberFormat="1" applyFont="1" applyFill="1" applyBorder="1" applyAlignment="1">
      <alignment horizontal="center"/>
    </xf>
    <xf numFmtId="49" fontId="11" fillId="0" borderId="0" xfId="3" applyNumberFormat="1"/>
    <xf numFmtId="0" fontId="32" fillId="0" borderId="0" xfId="3" applyFont="1" applyBorder="1" applyAlignment="1">
      <alignment horizontal="right" vertical="center"/>
    </xf>
    <xf numFmtId="0" fontId="32" fillId="2" borderId="0" xfId="3" applyFont="1" applyFill="1" applyBorder="1" applyAlignment="1">
      <alignment horizontal="right" vertical="center"/>
    </xf>
    <xf numFmtId="0" fontId="11" fillId="2" borderId="0" xfId="3" applyFill="1"/>
    <xf numFmtId="0" fontId="11" fillId="0" borderId="0" xfId="3" applyAlignment="1">
      <alignment horizontal="center"/>
    </xf>
    <xf numFmtId="0" fontId="17" fillId="6" borderId="41" xfId="6" applyFont="1" applyFill="1" applyBorder="1" applyAlignment="1" applyProtection="1">
      <alignment horizontal="center" vertical="center" wrapText="1"/>
      <protection locked="0"/>
    </xf>
    <xf numFmtId="0" fontId="17" fillId="2" borderId="41" xfId="6" applyFont="1" applyFill="1" applyBorder="1" applyAlignment="1" applyProtection="1">
      <alignment horizontal="center" vertical="center" wrapText="1"/>
      <protection locked="0"/>
    </xf>
    <xf numFmtId="0" fontId="16" fillId="0" borderId="7" xfId="6" applyFont="1" applyFill="1" applyBorder="1" applyAlignment="1" applyProtection="1">
      <alignment horizontal="center" vertical="center" wrapText="1"/>
      <protection locked="0"/>
    </xf>
    <xf numFmtId="0" fontId="16" fillId="0" borderId="9" xfId="6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16" fillId="6" borderId="11" xfId="6" applyFont="1" applyFill="1" applyBorder="1" applyAlignment="1" applyProtection="1">
      <alignment horizontal="center" vertical="center" wrapText="1"/>
      <protection locked="0"/>
    </xf>
    <xf numFmtId="0" fontId="16" fillId="6" borderId="21" xfId="6" applyFont="1" applyFill="1" applyBorder="1" applyAlignment="1" applyProtection="1">
      <alignment horizontal="center" vertical="center" wrapText="1"/>
      <protection locked="0"/>
    </xf>
    <xf numFmtId="0" fontId="12" fillId="6" borderId="34" xfId="6" applyFont="1" applyFill="1" applyBorder="1" applyAlignment="1" applyProtection="1">
      <alignment horizontal="center" vertical="center" wrapText="1"/>
      <protection locked="0"/>
    </xf>
    <xf numFmtId="0" fontId="12" fillId="6" borderId="35" xfId="6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 horizontal="center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0" fontId="16" fillId="0" borderId="11" xfId="6" applyFont="1" applyFill="1" applyBorder="1" applyAlignment="1">
      <alignment horizontal="center" vertical="center" wrapText="1"/>
    </xf>
    <xf numFmtId="0" fontId="16" fillId="0" borderId="21" xfId="6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2" fontId="16" fillId="0" borderId="7" xfId="5" applyNumberFormat="1" applyFont="1" applyBorder="1" applyAlignment="1">
      <alignment horizontal="center"/>
    </xf>
    <xf numFmtId="2" fontId="16" fillId="0" borderId="8" xfId="5" applyNumberFormat="1" applyFont="1" applyBorder="1" applyAlignment="1">
      <alignment horizontal="center"/>
    </xf>
    <xf numFmtId="2" fontId="16" fillId="0" borderId="9" xfId="5" applyNumberFormat="1" applyFont="1" applyBorder="1" applyAlignment="1">
      <alignment horizontal="center"/>
    </xf>
    <xf numFmtId="0" fontId="16" fillId="0" borderId="32" xfId="6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9" fillId="0" borderId="1" xfId="3" applyFont="1" applyBorder="1" applyAlignment="1">
      <alignment horizontal="center" vertical="center" wrapText="1"/>
    </xf>
    <xf numFmtId="0" fontId="16" fillId="6" borderId="33" xfId="6" applyFont="1" applyFill="1" applyBorder="1" applyAlignment="1" applyProtection="1">
      <alignment horizontal="center" vertical="center" wrapText="1"/>
      <protection locked="0"/>
    </xf>
    <xf numFmtId="0" fontId="16" fillId="6" borderId="36" xfId="6" applyFont="1" applyFill="1" applyBorder="1" applyAlignment="1" applyProtection="1">
      <alignment horizontal="center" vertical="center" wrapText="1"/>
      <protection locked="0"/>
    </xf>
    <xf numFmtId="0" fontId="15" fillId="0" borderId="10" xfId="5" applyFont="1" applyBorder="1" applyAlignment="1">
      <alignment horizontal="left" vertical="center"/>
    </xf>
    <xf numFmtId="0" fontId="16" fillId="2" borderId="7" xfId="6" applyFont="1" applyFill="1" applyBorder="1" applyAlignment="1">
      <alignment horizontal="center" vertical="center" wrapText="1"/>
    </xf>
    <xf numFmtId="0" fontId="16" fillId="2" borderId="9" xfId="6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14" xfId="6"/>
    <cellStyle name="Обычный 16" xfId="7"/>
    <cellStyle name="Обычный 2" xfId="1"/>
    <cellStyle name="Обычный 3" xfId="2"/>
    <cellStyle name="Обычный 4" xfId="3"/>
    <cellStyle name="Обычный 5" xfId="5"/>
    <cellStyle name="Финансовый" xfId="4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41;&#1072;&#1082;&#1080;&#1073;&#1072;&#1077;&#1074;&#1072;\&#1047;&#1072;&#1103;&#1074;&#1082;&#1080;%20CRM\&#1064;&#1072;&#1073;&#1083;&#1086;&#1085;%20&#1044;&#1050;&#1055;%20&#1053;&#1058;&#1052;&#10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-fs\Marketing\TKDM\&#1063;&#1091;&#1076;&#1077;&#1089;&#1085;&#1080;&#1082;&#1086;&#1074;\&#1052;&#1072;&#1090;&#1088;&#1080;&#1094;&#1072;%20&#1086;&#1075;&#1088;&#1072;&#1085;&#1080;&#1095;&#1077;&#1085;&#1080;&#108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41;&#1072;&#1082;&#1080;&#1073;&#1072;&#1077;&#1074;&#1072;\&#1047;&#1072;&#1103;&#1074;&#1082;&#1080;%20CRM\&#1064;&#1072;&#1073;&#1083;&#1086;&#1085;%20&#1047;&#1057;&#1052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зиции заявки"/>
      <sheetName val="Спр(ГрПолучатели)"/>
      <sheetName val="НТМК"/>
      <sheetName val="Данные заказчика"/>
      <sheetName val="НТМК_пакетировка"/>
    </sheetNames>
    <sheetDataSet>
      <sheetData sheetId="0"/>
      <sheetData sheetId="1">
        <row r="2">
          <cell r="K2" t="str">
            <v>#</v>
          </cell>
        </row>
        <row r="3">
          <cell r="K3" t="str">
            <v>#</v>
          </cell>
        </row>
        <row r="4">
          <cell r="K4" t="str">
            <v>#</v>
          </cell>
        </row>
        <row r="5">
          <cell r="K5" t="str">
            <v>#</v>
          </cell>
        </row>
        <row r="6">
          <cell r="K6" t="str">
            <v>#</v>
          </cell>
        </row>
        <row r="7">
          <cell r="K7" t="str">
            <v>#</v>
          </cell>
        </row>
        <row r="8">
          <cell r="K8" t="str">
            <v>#</v>
          </cell>
        </row>
        <row r="9">
          <cell r="K9" t="str">
            <v>#</v>
          </cell>
        </row>
        <row r="10">
          <cell r="K10" t="str">
            <v>#</v>
          </cell>
        </row>
        <row r="11">
          <cell r="K11" t="str">
            <v>#</v>
          </cell>
        </row>
        <row r="12">
          <cell r="K12" t="str">
            <v>#</v>
          </cell>
        </row>
        <row r="13">
          <cell r="K13" t="str">
            <v>#</v>
          </cell>
        </row>
        <row r="14">
          <cell r="K14" t="str">
            <v>#</v>
          </cell>
        </row>
        <row r="15">
          <cell r="K15" t="str">
            <v>#</v>
          </cell>
        </row>
        <row r="16">
          <cell r="K16" t="str">
            <v>#</v>
          </cell>
        </row>
        <row r="17">
          <cell r="K17" t="str">
            <v>#</v>
          </cell>
        </row>
        <row r="18">
          <cell r="K18" t="str">
            <v>#</v>
          </cell>
        </row>
        <row r="19">
          <cell r="K19" t="str">
            <v>#</v>
          </cell>
        </row>
        <row r="20">
          <cell r="K20" t="str">
            <v>#</v>
          </cell>
        </row>
        <row r="21">
          <cell r="K21" t="str">
            <v>#</v>
          </cell>
        </row>
        <row r="22">
          <cell r="K22" t="str">
            <v>#</v>
          </cell>
        </row>
        <row r="23">
          <cell r="K23" t="str">
            <v>#</v>
          </cell>
        </row>
        <row r="24">
          <cell r="K24" t="str">
            <v>#</v>
          </cell>
        </row>
        <row r="25">
          <cell r="K25" t="str">
            <v>#</v>
          </cell>
        </row>
        <row r="26">
          <cell r="K26" t="str">
            <v>#</v>
          </cell>
        </row>
        <row r="27">
          <cell r="K27" t="str">
            <v>#</v>
          </cell>
        </row>
        <row r="28">
          <cell r="K28" t="str">
            <v>#</v>
          </cell>
        </row>
        <row r="29">
          <cell r="K29" t="str">
            <v>#</v>
          </cell>
        </row>
        <row r="30">
          <cell r="K30" t="str">
            <v>#</v>
          </cell>
        </row>
        <row r="31">
          <cell r="K31" t="str">
            <v>#</v>
          </cell>
        </row>
        <row r="32">
          <cell r="K32" t="str">
            <v>#</v>
          </cell>
        </row>
        <row r="33">
          <cell r="K33" t="str">
            <v>#</v>
          </cell>
        </row>
        <row r="34">
          <cell r="K34" t="str">
            <v>#</v>
          </cell>
        </row>
        <row r="35">
          <cell r="K35" t="str">
            <v>#</v>
          </cell>
        </row>
        <row r="36">
          <cell r="K36" t="str">
            <v>#</v>
          </cell>
        </row>
        <row r="37">
          <cell r="K37" t="str">
            <v>#</v>
          </cell>
        </row>
        <row r="38">
          <cell r="K38" t="str">
            <v>#</v>
          </cell>
        </row>
        <row r="39">
          <cell r="K39" t="str">
            <v>#</v>
          </cell>
        </row>
        <row r="40">
          <cell r="K40" t="str">
            <v>#</v>
          </cell>
        </row>
        <row r="41">
          <cell r="K41" t="str">
            <v>#</v>
          </cell>
        </row>
        <row r="42">
          <cell r="K42" t="str">
            <v>#</v>
          </cell>
        </row>
        <row r="43">
          <cell r="K43" t="str">
            <v>#</v>
          </cell>
        </row>
        <row r="44">
          <cell r="K44" t="str">
            <v>#</v>
          </cell>
        </row>
        <row r="45">
          <cell r="K45" t="str">
            <v>#</v>
          </cell>
        </row>
        <row r="46">
          <cell r="K46" t="str">
            <v>#</v>
          </cell>
        </row>
        <row r="47">
          <cell r="K47" t="str">
            <v>#</v>
          </cell>
        </row>
        <row r="48">
          <cell r="K48" t="str">
            <v>#</v>
          </cell>
        </row>
        <row r="49">
          <cell r="K49" t="str">
            <v>#</v>
          </cell>
        </row>
        <row r="50">
          <cell r="K50" t="str">
            <v>#</v>
          </cell>
        </row>
        <row r="51">
          <cell r="K51" t="str">
            <v>#</v>
          </cell>
        </row>
        <row r="52">
          <cell r="K52" t="str">
            <v>#</v>
          </cell>
        </row>
        <row r="53">
          <cell r="K53" t="str">
            <v>#</v>
          </cell>
        </row>
        <row r="54">
          <cell r="K54" t="str">
            <v>#</v>
          </cell>
        </row>
        <row r="55">
          <cell r="K55" t="str">
            <v>#</v>
          </cell>
        </row>
        <row r="56">
          <cell r="K56" t="str">
            <v>#</v>
          </cell>
        </row>
        <row r="57">
          <cell r="K57" t="str">
            <v>#</v>
          </cell>
        </row>
        <row r="58">
          <cell r="K58" t="str">
            <v>#</v>
          </cell>
        </row>
        <row r="59">
          <cell r="K59" t="str">
            <v>#</v>
          </cell>
        </row>
        <row r="60">
          <cell r="K60" t="str">
            <v>#</v>
          </cell>
        </row>
        <row r="61">
          <cell r="K61" t="str">
            <v>#</v>
          </cell>
        </row>
        <row r="62">
          <cell r="K62" t="str">
            <v>#</v>
          </cell>
        </row>
        <row r="63">
          <cell r="K63" t="str">
            <v>#</v>
          </cell>
        </row>
        <row r="64">
          <cell r="K64" t="str">
            <v>#</v>
          </cell>
        </row>
        <row r="65">
          <cell r="K65" t="str">
            <v>#</v>
          </cell>
        </row>
        <row r="66">
          <cell r="K66" t="str">
            <v>#</v>
          </cell>
        </row>
        <row r="67">
          <cell r="K67" t="str">
            <v>#</v>
          </cell>
        </row>
        <row r="68">
          <cell r="K68" t="str">
            <v>#</v>
          </cell>
        </row>
        <row r="69">
          <cell r="K69" t="str">
            <v>#</v>
          </cell>
        </row>
        <row r="70">
          <cell r="K70" t="str">
            <v>#</v>
          </cell>
        </row>
        <row r="71">
          <cell r="K71" t="str">
            <v>#</v>
          </cell>
        </row>
        <row r="72">
          <cell r="K72" t="str">
            <v>#</v>
          </cell>
        </row>
        <row r="73">
          <cell r="K73" t="str">
            <v>#</v>
          </cell>
        </row>
        <row r="74">
          <cell r="K74" t="str">
            <v>#</v>
          </cell>
        </row>
        <row r="75">
          <cell r="K75" t="str">
            <v>#</v>
          </cell>
        </row>
        <row r="76">
          <cell r="K76" t="str">
            <v>#</v>
          </cell>
        </row>
        <row r="77">
          <cell r="K77" t="str">
            <v>#</v>
          </cell>
        </row>
        <row r="78">
          <cell r="K78" t="str">
            <v>#</v>
          </cell>
        </row>
        <row r="79">
          <cell r="K79" t="str">
            <v>#</v>
          </cell>
        </row>
        <row r="80">
          <cell r="K80" t="str">
            <v>#</v>
          </cell>
        </row>
        <row r="81">
          <cell r="K81" t="str">
            <v>#</v>
          </cell>
        </row>
        <row r="82">
          <cell r="K82" t="str">
            <v>#</v>
          </cell>
        </row>
        <row r="83">
          <cell r="K83" t="str">
            <v>#</v>
          </cell>
        </row>
        <row r="84">
          <cell r="K84" t="str">
            <v>#</v>
          </cell>
        </row>
        <row r="85">
          <cell r="K85" t="str">
            <v>#</v>
          </cell>
        </row>
        <row r="86">
          <cell r="K86" t="str">
            <v>#</v>
          </cell>
        </row>
        <row r="87">
          <cell r="K87" t="str">
            <v>#</v>
          </cell>
        </row>
        <row r="88">
          <cell r="K88" t="str">
            <v>#</v>
          </cell>
        </row>
        <row r="89">
          <cell r="K89" t="str">
            <v>#</v>
          </cell>
        </row>
        <row r="90">
          <cell r="K90" t="str">
            <v>#</v>
          </cell>
        </row>
        <row r="91">
          <cell r="K91" t="str">
            <v>#</v>
          </cell>
        </row>
        <row r="92">
          <cell r="K92" t="str">
            <v>#</v>
          </cell>
        </row>
        <row r="93">
          <cell r="K93" t="str">
            <v>#</v>
          </cell>
        </row>
        <row r="94">
          <cell r="K94" t="str">
            <v>#</v>
          </cell>
        </row>
        <row r="95">
          <cell r="K95" t="str">
            <v>#</v>
          </cell>
        </row>
        <row r="96">
          <cell r="K96" t="str">
            <v>#</v>
          </cell>
        </row>
        <row r="97">
          <cell r="K97" t="str">
            <v>#</v>
          </cell>
        </row>
        <row r="98">
          <cell r="K98" t="str">
            <v>#</v>
          </cell>
        </row>
        <row r="99">
          <cell r="K99" t="str">
            <v>#</v>
          </cell>
        </row>
        <row r="100">
          <cell r="K100" t="str">
            <v>#</v>
          </cell>
        </row>
        <row r="101">
          <cell r="K101" t="str">
            <v>#</v>
          </cell>
        </row>
        <row r="102">
          <cell r="K102" t="str">
            <v>#</v>
          </cell>
        </row>
        <row r="103">
          <cell r="K103" t="str">
            <v>#</v>
          </cell>
        </row>
        <row r="104">
          <cell r="K104" t="str">
            <v>#</v>
          </cell>
        </row>
        <row r="105">
          <cell r="K105" t="str">
            <v>#</v>
          </cell>
        </row>
        <row r="106">
          <cell r="K106" t="str">
            <v>#</v>
          </cell>
        </row>
        <row r="107">
          <cell r="K107" t="str">
            <v>#</v>
          </cell>
        </row>
        <row r="108">
          <cell r="K108" t="str">
            <v>#</v>
          </cell>
        </row>
        <row r="109">
          <cell r="K109" t="str">
            <v>#</v>
          </cell>
        </row>
        <row r="110">
          <cell r="K110" t="str">
            <v>#</v>
          </cell>
        </row>
        <row r="111">
          <cell r="K111" t="str">
            <v>#</v>
          </cell>
        </row>
        <row r="112">
          <cell r="K112" t="str">
            <v>#</v>
          </cell>
        </row>
        <row r="113">
          <cell r="K113" t="str">
            <v>#</v>
          </cell>
        </row>
        <row r="114">
          <cell r="K114" t="str">
            <v>#</v>
          </cell>
        </row>
        <row r="115">
          <cell r="K115" t="str">
            <v>#</v>
          </cell>
        </row>
        <row r="116">
          <cell r="K116" t="str">
            <v>#</v>
          </cell>
        </row>
        <row r="117">
          <cell r="K117" t="str">
            <v>#</v>
          </cell>
        </row>
        <row r="118">
          <cell r="K118" t="str">
            <v>#</v>
          </cell>
        </row>
        <row r="119">
          <cell r="K119" t="str">
            <v>#</v>
          </cell>
        </row>
        <row r="120">
          <cell r="K120" t="str">
            <v>#</v>
          </cell>
        </row>
        <row r="121">
          <cell r="K121" t="str">
            <v>#</v>
          </cell>
        </row>
        <row r="122">
          <cell r="K122" t="str">
            <v>#</v>
          </cell>
        </row>
        <row r="123">
          <cell r="K123" t="str">
            <v>#</v>
          </cell>
        </row>
        <row r="124">
          <cell r="K124" t="str">
            <v>#</v>
          </cell>
        </row>
        <row r="125">
          <cell r="K125" t="str">
            <v>#</v>
          </cell>
        </row>
        <row r="126">
          <cell r="K126" t="str">
            <v>#</v>
          </cell>
        </row>
        <row r="127">
          <cell r="K127" t="str">
            <v>#</v>
          </cell>
        </row>
        <row r="128">
          <cell r="K128" t="str">
            <v>#</v>
          </cell>
        </row>
        <row r="129">
          <cell r="K129" t="str">
            <v>#</v>
          </cell>
        </row>
        <row r="130">
          <cell r="K130" t="str">
            <v>#</v>
          </cell>
        </row>
        <row r="131">
          <cell r="K131" t="str">
            <v>#</v>
          </cell>
        </row>
        <row r="132">
          <cell r="K132" t="str">
            <v>#</v>
          </cell>
        </row>
        <row r="133">
          <cell r="K133" t="str">
            <v>#</v>
          </cell>
        </row>
        <row r="134">
          <cell r="K134" t="str">
            <v>#</v>
          </cell>
        </row>
        <row r="135">
          <cell r="K135" t="str">
            <v>#</v>
          </cell>
        </row>
        <row r="136">
          <cell r="K136" t="str">
            <v>#</v>
          </cell>
        </row>
        <row r="137">
          <cell r="K137" t="str">
            <v>#</v>
          </cell>
        </row>
        <row r="138">
          <cell r="K138" t="str">
            <v>#</v>
          </cell>
        </row>
        <row r="139">
          <cell r="K139" t="str">
            <v>#</v>
          </cell>
        </row>
        <row r="140">
          <cell r="K140" t="str">
            <v>#</v>
          </cell>
        </row>
        <row r="141">
          <cell r="K141" t="str">
            <v>#</v>
          </cell>
        </row>
        <row r="142">
          <cell r="K142" t="str">
            <v>#</v>
          </cell>
        </row>
        <row r="143">
          <cell r="K143" t="str">
            <v>#</v>
          </cell>
        </row>
        <row r="144">
          <cell r="K144" t="str">
            <v>#</v>
          </cell>
        </row>
        <row r="145">
          <cell r="K145" t="str">
            <v>#</v>
          </cell>
        </row>
        <row r="146">
          <cell r="K146" t="str">
            <v>#</v>
          </cell>
        </row>
        <row r="147">
          <cell r="K147" t="str">
            <v>#</v>
          </cell>
        </row>
        <row r="148">
          <cell r="K148" t="str">
            <v>#</v>
          </cell>
        </row>
        <row r="149">
          <cell r="K149" t="str">
            <v>#</v>
          </cell>
        </row>
        <row r="150">
          <cell r="K150" t="str">
            <v>#</v>
          </cell>
        </row>
        <row r="151">
          <cell r="K151" t="str">
            <v>#</v>
          </cell>
        </row>
        <row r="152">
          <cell r="K152" t="str">
            <v>#</v>
          </cell>
        </row>
        <row r="153">
          <cell r="K153" t="str">
            <v>#</v>
          </cell>
        </row>
        <row r="154">
          <cell r="K154" t="str">
            <v>#</v>
          </cell>
        </row>
        <row r="155">
          <cell r="K155" t="str">
            <v>#</v>
          </cell>
        </row>
        <row r="156">
          <cell r="K156" t="str">
            <v>#</v>
          </cell>
        </row>
        <row r="157">
          <cell r="K157" t="str">
            <v>#</v>
          </cell>
        </row>
        <row r="158">
          <cell r="K158" t="str">
            <v>#</v>
          </cell>
        </row>
        <row r="159">
          <cell r="K159" t="str">
            <v>#</v>
          </cell>
        </row>
        <row r="160">
          <cell r="K160" t="str">
            <v>#</v>
          </cell>
        </row>
        <row r="161">
          <cell r="K161" t="str">
            <v>#</v>
          </cell>
        </row>
        <row r="162">
          <cell r="K162" t="str">
            <v>#</v>
          </cell>
        </row>
        <row r="163">
          <cell r="K163" t="str">
            <v>#</v>
          </cell>
        </row>
        <row r="164">
          <cell r="K164" t="str">
            <v>#</v>
          </cell>
        </row>
        <row r="165">
          <cell r="K165" t="str">
            <v>#</v>
          </cell>
        </row>
        <row r="166">
          <cell r="K166" t="str">
            <v>#</v>
          </cell>
        </row>
        <row r="167">
          <cell r="K167" t="str">
            <v>#</v>
          </cell>
        </row>
        <row r="168">
          <cell r="K168" t="str">
            <v>#</v>
          </cell>
        </row>
        <row r="169">
          <cell r="K169" t="str">
            <v>#</v>
          </cell>
        </row>
        <row r="170">
          <cell r="K170" t="str">
            <v>#</v>
          </cell>
        </row>
        <row r="171">
          <cell r="K171" t="str">
            <v>#</v>
          </cell>
        </row>
        <row r="172">
          <cell r="K172" t="str">
            <v>#</v>
          </cell>
        </row>
        <row r="173">
          <cell r="K173" t="str">
            <v>#</v>
          </cell>
        </row>
        <row r="174">
          <cell r="K174" t="str">
            <v>#</v>
          </cell>
        </row>
        <row r="175">
          <cell r="K175" t="str">
            <v>#</v>
          </cell>
        </row>
        <row r="176">
          <cell r="K176" t="str">
            <v>#</v>
          </cell>
        </row>
        <row r="177">
          <cell r="K177" t="str">
            <v>#</v>
          </cell>
        </row>
        <row r="178">
          <cell r="K178" t="str">
            <v>#</v>
          </cell>
        </row>
        <row r="179">
          <cell r="K179" t="str">
            <v>#</v>
          </cell>
        </row>
        <row r="180">
          <cell r="K180" t="str">
            <v>#</v>
          </cell>
        </row>
        <row r="181">
          <cell r="K181" t="str">
            <v>#</v>
          </cell>
        </row>
        <row r="182">
          <cell r="K182" t="str">
            <v>#</v>
          </cell>
        </row>
        <row r="183">
          <cell r="K183" t="str">
            <v>#</v>
          </cell>
        </row>
        <row r="184">
          <cell r="K184" t="str">
            <v>#</v>
          </cell>
        </row>
        <row r="185">
          <cell r="K185" t="str">
            <v>#</v>
          </cell>
        </row>
        <row r="186">
          <cell r="K186" t="str">
            <v>#</v>
          </cell>
        </row>
        <row r="187">
          <cell r="K187" t="str">
            <v>#</v>
          </cell>
        </row>
        <row r="188">
          <cell r="K188" t="str">
            <v>#</v>
          </cell>
        </row>
        <row r="189">
          <cell r="K189" t="str">
            <v>#</v>
          </cell>
        </row>
        <row r="190">
          <cell r="K190" t="str">
            <v>#</v>
          </cell>
        </row>
        <row r="191">
          <cell r="K191" t="str">
            <v>#</v>
          </cell>
        </row>
        <row r="192">
          <cell r="K192" t="str">
            <v>#</v>
          </cell>
        </row>
        <row r="193">
          <cell r="K193" t="str">
            <v>#</v>
          </cell>
        </row>
        <row r="194">
          <cell r="K194" t="str">
            <v>#</v>
          </cell>
        </row>
        <row r="195">
          <cell r="K195" t="str">
            <v>#</v>
          </cell>
        </row>
        <row r="196">
          <cell r="K196" t="str">
            <v>#</v>
          </cell>
        </row>
        <row r="197">
          <cell r="K197" t="str">
            <v>#</v>
          </cell>
        </row>
        <row r="198">
          <cell r="K198" t="str">
            <v>#</v>
          </cell>
        </row>
        <row r="199">
          <cell r="K199" t="str">
            <v>#</v>
          </cell>
        </row>
        <row r="200">
          <cell r="K200" t="str">
            <v>#</v>
          </cell>
        </row>
        <row r="201">
          <cell r="K201" t="str">
            <v>#</v>
          </cell>
        </row>
        <row r="202">
          <cell r="K202" t="str">
            <v>#</v>
          </cell>
        </row>
        <row r="203">
          <cell r="K203" t="str">
            <v>#</v>
          </cell>
        </row>
        <row r="204">
          <cell r="K204" t="str">
            <v>#</v>
          </cell>
        </row>
        <row r="205">
          <cell r="K205" t="str">
            <v>#</v>
          </cell>
        </row>
        <row r="206">
          <cell r="K206" t="str">
            <v>#</v>
          </cell>
        </row>
        <row r="207">
          <cell r="K207" t="str">
            <v>#</v>
          </cell>
        </row>
        <row r="208">
          <cell r="K208" t="str">
            <v>#</v>
          </cell>
        </row>
        <row r="209">
          <cell r="K209" t="str">
            <v>#</v>
          </cell>
        </row>
        <row r="210">
          <cell r="K210" t="str">
            <v>#</v>
          </cell>
        </row>
        <row r="211">
          <cell r="K211" t="str">
            <v>#</v>
          </cell>
        </row>
        <row r="212">
          <cell r="K212" t="str">
            <v>#</v>
          </cell>
        </row>
        <row r="213">
          <cell r="K213" t="str">
            <v>#</v>
          </cell>
        </row>
        <row r="214">
          <cell r="K214" t="str">
            <v>#</v>
          </cell>
        </row>
        <row r="215">
          <cell r="K215" t="str">
            <v>#</v>
          </cell>
        </row>
        <row r="216">
          <cell r="K216" t="str">
            <v>#</v>
          </cell>
        </row>
        <row r="217">
          <cell r="K217" t="str">
            <v>#</v>
          </cell>
        </row>
        <row r="218">
          <cell r="K218" t="str">
            <v>#</v>
          </cell>
        </row>
        <row r="219">
          <cell r="K219" t="str">
            <v>#</v>
          </cell>
        </row>
        <row r="220">
          <cell r="K220" t="str">
            <v>#</v>
          </cell>
        </row>
        <row r="221">
          <cell r="K221" t="str">
            <v>#</v>
          </cell>
        </row>
        <row r="222">
          <cell r="K222" t="str">
            <v>#</v>
          </cell>
        </row>
        <row r="223">
          <cell r="K223" t="str">
            <v>#</v>
          </cell>
        </row>
        <row r="224">
          <cell r="K224" t="str">
            <v>#</v>
          </cell>
        </row>
        <row r="225">
          <cell r="K225" t="str">
            <v>#</v>
          </cell>
        </row>
        <row r="226">
          <cell r="K226" t="str">
            <v>#</v>
          </cell>
        </row>
        <row r="227">
          <cell r="K227" t="str">
            <v>#</v>
          </cell>
        </row>
        <row r="228">
          <cell r="K228" t="str">
            <v>#</v>
          </cell>
        </row>
        <row r="229">
          <cell r="K229" t="str">
            <v>#</v>
          </cell>
        </row>
        <row r="230">
          <cell r="K230" t="str">
            <v>#</v>
          </cell>
        </row>
        <row r="231">
          <cell r="K231" t="str">
            <v>#</v>
          </cell>
        </row>
        <row r="232">
          <cell r="K232" t="str">
            <v>#</v>
          </cell>
        </row>
        <row r="233">
          <cell r="K233" t="str">
            <v>#</v>
          </cell>
        </row>
        <row r="234">
          <cell r="K234" t="str">
            <v>#</v>
          </cell>
        </row>
        <row r="235">
          <cell r="K235" t="str">
            <v>#</v>
          </cell>
        </row>
        <row r="236">
          <cell r="K236" t="str">
            <v>#</v>
          </cell>
        </row>
        <row r="237">
          <cell r="K237" t="str">
            <v>#</v>
          </cell>
        </row>
        <row r="238">
          <cell r="K238" t="str">
            <v>#</v>
          </cell>
        </row>
        <row r="239">
          <cell r="K239" t="str">
            <v>#</v>
          </cell>
        </row>
        <row r="240">
          <cell r="K240" t="str">
            <v>#</v>
          </cell>
        </row>
        <row r="241">
          <cell r="K241" t="str">
            <v>#</v>
          </cell>
        </row>
        <row r="242">
          <cell r="K242" t="str">
            <v>#</v>
          </cell>
        </row>
        <row r="243">
          <cell r="K243" t="str">
            <v>#</v>
          </cell>
        </row>
        <row r="244">
          <cell r="K244" t="str">
            <v>#</v>
          </cell>
        </row>
        <row r="245">
          <cell r="K245" t="str">
            <v>#</v>
          </cell>
        </row>
        <row r="246">
          <cell r="K246" t="str">
            <v>#</v>
          </cell>
        </row>
        <row r="247">
          <cell r="K247" t="str">
            <v>#</v>
          </cell>
        </row>
        <row r="248">
          <cell r="K248" t="str">
            <v>#</v>
          </cell>
        </row>
        <row r="249">
          <cell r="K249" t="str">
            <v>#</v>
          </cell>
        </row>
        <row r="250">
          <cell r="K250" t="str">
            <v>#</v>
          </cell>
        </row>
        <row r="251">
          <cell r="K251" t="str">
            <v>#</v>
          </cell>
        </row>
        <row r="252">
          <cell r="K252" t="str">
            <v>#</v>
          </cell>
        </row>
        <row r="253">
          <cell r="K253" t="str">
            <v>#</v>
          </cell>
        </row>
        <row r="254">
          <cell r="K254" t="str">
            <v>#</v>
          </cell>
        </row>
        <row r="255">
          <cell r="K255" t="str">
            <v>#</v>
          </cell>
        </row>
        <row r="256">
          <cell r="K256" t="str">
            <v>#</v>
          </cell>
        </row>
        <row r="257">
          <cell r="K257" t="str">
            <v>#</v>
          </cell>
        </row>
        <row r="258">
          <cell r="K258" t="str">
            <v>#</v>
          </cell>
        </row>
        <row r="259">
          <cell r="K259" t="str">
            <v>#</v>
          </cell>
        </row>
        <row r="260">
          <cell r="K260" t="str">
            <v>#</v>
          </cell>
        </row>
        <row r="261">
          <cell r="K261" t="str">
            <v>#</v>
          </cell>
        </row>
        <row r="262">
          <cell r="K262" t="str">
            <v>#</v>
          </cell>
        </row>
        <row r="263">
          <cell r="K263" t="str">
            <v>#</v>
          </cell>
        </row>
        <row r="264">
          <cell r="K264" t="str">
            <v>#</v>
          </cell>
        </row>
        <row r="265">
          <cell r="K265" t="str">
            <v>#</v>
          </cell>
        </row>
        <row r="266">
          <cell r="K266" t="str">
            <v>#</v>
          </cell>
        </row>
        <row r="267">
          <cell r="K267" t="str">
            <v>#</v>
          </cell>
        </row>
        <row r="268">
          <cell r="K268" t="str">
            <v>#</v>
          </cell>
        </row>
        <row r="269">
          <cell r="K269" t="str">
            <v>#</v>
          </cell>
        </row>
        <row r="270">
          <cell r="K270" t="str">
            <v>#</v>
          </cell>
        </row>
        <row r="271">
          <cell r="K271" t="str">
            <v>#</v>
          </cell>
        </row>
        <row r="272">
          <cell r="K272" t="str">
            <v>#</v>
          </cell>
        </row>
        <row r="273">
          <cell r="K273" t="str">
            <v>#</v>
          </cell>
        </row>
        <row r="274">
          <cell r="K274" t="str">
            <v>#</v>
          </cell>
        </row>
        <row r="275">
          <cell r="K275" t="str">
            <v>#</v>
          </cell>
        </row>
        <row r="276">
          <cell r="K276" t="str">
            <v>#</v>
          </cell>
        </row>
        <row r="277">
          <cell r="K277" t="str">
            <v>#</v>
          </cell>
        </row>
        <row r="278">
          <cell r="K278" t="str">
            <v>#</v>
          </cell>
        </row>
        <row r="279">
          <cell r="K279" t="str">
            <v>#</v>
          </cell>
        </row>
        <row r="280">
          <cell r="K280" t="str">
            <v>#</v>
          </cell>
        </row>
        <row r="281">
          <cell r="K281" t="str">
            <v>#</v>
          </cell>
        </row>
        <row r="282">
          <cell r="K282" t="str">
            <v>#</v>
          </cell>
        </row>
        <row r="283">
          <cell r="K283" t="str">
            <v>#</v>
          </cell>
        </row>
        <row r="284">
          <cell r="K284" t="str">
            <v>#</v>
          </cell>
        </row>
        <row r="285">
          <cell r="K285" t="str">
            <v>#</v>
          </cell>
        </row>
        <row r="286">
          <cell r="K286" t="str">
            <v>#</v>
          </cell>
        </row>
        <row r="287">
          <cell r="K287" t="str">
            <v>#</v>
          </cell>
        </row>
        <row r="288">
          <cell r="K288" t="str">
            <v>#</v>
          </cell>
        </row>
        <row r="289">
          <cell r="K289" t="str">
            <v>#</v>
          </cell>
        </row>
        <row r="290">
          <cell r="K290" t="str">
            <v>#</v>
          </cell>
        </row>
        <row r="291">
          <cell r="K291" t="str">
            <v>#</v>
          </cell>
        </row>
        <row r="292">
          <cell r="K292" t="str">
            <v>#</v>
          </cell>
        </row>
        <row r="293">
          <cell r="K293" t="str">
            <v>#</v>
          </cell>
        </row>
        <row r="294">
          <cell r="K294" t="str">
            <v>#</v>
          </cell>
        </row>
        <row r="295">
          <cell r="K295" t="str">
            <v>#</v>
          </cell>
        </row>
        <row r="296">
          <cell r="K296" t="str">
            <v>#</v>
          </cell>
        </row>
        <row r="297">
          <cell r="K297" t="str">
            <v>#</v>
          </cell>
        </row>
        <row r="298">
          <cell r="K298" t="str">
            <v>#</v>
          </cell>
        </row>
        <row r="299">
          <cell r="K299" t="str">
            <v>#</v>
          </cell>
        </row>
        <row r="300">
          <cell r="K300" t="str">
            <v>#</v>
          </cell>
        </row>
        <row r="301">
          <cell r="K301" t="str">
            <v>#</v>
          </cell>
        </row>
        <row r="302">
          <cell r="K302" t="str">
            <v>#</v>
          </cell>
        </row>
        <row r="303">
          <cell r="K303" t="str">
            <v>#</v>
          </cell>
        </row>
        <row r="304">
          <cell r="K304" t="str">
            <v>#</v>
          </cell>
        </row>
        <row r="305">
          <cell r="K305" t="str">
            <v>#</v>
          </cell>
        </row>
        <row r="306">
          <cell r="K306" t="str">
            <v>#</v>
          </cell>
        </row>
        <row r="307">
          <cell r="K307" t="str">
            <v>#</v>
          </cell>
        </row>
        <row r="308">
          <cell r="K308" t="str">
            <v>#</v>
          </cell>
        </row>
        <row r="309">
          <cell r="K309" t="str">
            <v>#</v>
          </cell>
        </row>
        <row r="310">
          <cell r="K310" t="str">
            <v>#</v>
          </cell>
        </row>
        <row r="311">
          <cell r="K311" t="str">
            <v>#</v>
          </cell>
        </row>
        <row r="312">
          <cell r="K312" t="str">
            <v>#</v>
          </cell>
        </row>
        <row r="313">
          <cell r="K313" t="str">
            <v>#</v>
          </cell>
        </row>
        <row r="314">
          <cell r="K314" t="str">
            <v>#</v>
          </cell>
        </row>
        <row r="315">
          <cell r="K315" t="str">
            <v>#</v>
          </cell>
        </row>
        <row r="316">
          <cell r="K316" t="str">
            <v>#</v>
          </cell>
        </row>
        <row r="317">
          <cell r="K317" t="str">
            <v>#</v>
          </cell>
        </row>
        <row r="318">
          <cell r="K318" t="str">
            <v>#</v>
          </cell>
        </row>
        <row r="319">
          <cell r="K319" t="str">
            <v>#</v>
          </cell>
        </row>
        <row r="320">
          <cell r="K320" t="str">
            <v>#</v>
          </cell>
        </row>
        <row r="321">
          <cell r="K321" t="str">
            <v>#</v>
          </cell>
        </row>
        <row r="322">
          <cell r="K322" t="str">
            <v>#</v>
          </cell>
        </row>
        <row r="323">
          <cell r="K323" t="str">
            <v>#</v>
          </cell>
        </row>
        <row r="324">
          <cell r="K324" t="str">
            <v>#</v>
          </cell>
        </row>
        <row r="325">
          <cell r="K325" t="str">
            <v>#</v>
          </cell>
        </row>
        <row r="326">
          <cell r="K326" t="str">
            <v>#</v>
          </cell>
        </row>
        <row r="327">
          <cell r="K327" t="str">
            <v>#</v>
          </cell>
        </row>
        <row r="328">
          <cell r="K328" t="str">
            <v>#</v>
          </cell>
        </row>
        <row r="329">
          <cell r="K329" t="str">
            <v>#</v>
          </cell>
        </row>
        <row r="330">
          <cell r="K330" t="str">
            <v>#</v>
          </cell>
        </row>
        <row r="331">
          <cell r="K331" t="str">
            <v>#</v>
          </cell>
        </row>
        <row r="332">
          <cell r="K332" t="str">
            <v>#</v>
          </cell>
        </row>
        <row r="333">
          <cell r="K333" t="str">
            <v>#</v>
          </cell>
        </row>
        <row r="334">
          <cell r="K334" t="str">
            <v>#</v>
          </cell>
        </row>
        <row r="335">
          <cell r="K335" t="str">
            <v>#</v>
          </cell>
        </row>
        <row r="336">
          <cell r="K336" t="str">
            <v>#</v>
          </cell>
        </row>
        <row r="337">
          <cell r="K337" t="str">
            <v>#</v>
          </cell>
        </row>
        <row r="338">
          <cell r="K338" t="str">
            <v>#</v>
          </cell>
        </row>
        <row r="339">
          <cell r="K339" t="str">
            <v>#</v>
          </cell>
        </row>
        <row r="340">
          <cell r="K340" t="str">
            <v>#</v>
          </cell>
        </row>
        <row r="341">
          <cell r="K341" t="str">
            <v>#</v>
          </cell>
        </row>
        <row r="342">
          <cell r="K342" t="str">
            <v>#</v>
          </cell>
        </row>
        <row r="343">
          <cell r="K343" t="str">
            <v>#</v>
          </cell>
        </row>
        <row r="344">
          <cell r="K344" t="str">
            <v>#</v>
          </cell>
        </row>
        <row r="345">
          <cell r="K345" t="str">
            <v>#</v>
          </cell>
        </row>
        <row r="346">
          <cell r="K346" t="str">
            <v>#</v>
          </cell>
        </row>
        <row r="347">
          <cell r="K347" t="str">
            <v>#</v>
          </cell>
        </row>
        <row r="348">
          <cell r="K348" t="str">
            <v>#</v>
          </cell>
        </row>
        <row r="349">
          <cell r="K349" t="str">
            <v>#</v>
          </cell>
        </row>
        <row r="350">
          <cell r="K350" t="str">
            <v>#</v>
          </cell>
        </row>
        <row r="351">
          <cell r="K351" t="str">
            <v>#</v>
          </cell>
        </row>
        <row r="352">
          <cell r="K352" t="str">
            <v>#</v>
          </cell>
        </row>
        <row r="353">
          <cell r="K353" t="str">
            <v>#</v>
          </cell>
        </row>
        <row r="354">
          <cell r="K354" t="str">
            <v>#</v>
          </cell>
        </row>
        <row r="355">
          <cell r="K355" t="str">
            <v>#</v>
          </cell>
        </row>
        <row r="356">
          <cell r="K356" t="str">
            <v>#</v>
          </cell>
        </row>
        <row r="357">
          <cell r="K357" t="str">
            <v>#</v>
          </cell>
        </row>
        <row r="358">
          <cell r="K358" t="str">
            <v>#</v>
          </cell>
        </row>
        <row r="359">
          <cell r="K359" t="str">
            <v>#</v>
          </cell>
        </row>
        <row r="360">
          <cell r="K360" t="str">
            <v>#</v>
          </cell>
        </row>
        <row r="361">
          <cell r="K361" t="str">
            <v>#</v>
          </cell>
        </row>
        <row r="362">
          <cell r="K362" t="str">
            <v>#</v>
          </cell>
        </row>
        <row r="363">
          <cell r="K363" t="str">
            <v>#</v>
          </cell>
        </row>
        <row r="364">
          <cell r="K364" t="str">
            <v>#</v>
          </cell>
        </row>
        <row r="365">
          <cell r="K365" t="str">
            <v>#</v>
          </cell>
        </row>
        <row r="366">
          <cell r="K366" t="str">
            <v>#</v>
          </cell>
        </row>
        <row r="367">
          <cell r="K367" t="str">
            <v>#</v>
          </cell>
        </row>
        <row r="368">
          <cell r="K368" t="str">
            <v>#</v>
          </cell>
        </row>
        <row r="369">
          <cell r="K369" t="str">
            <v>#</v>
          </cell>
        </row>
        <row r="370">
          <cell r="K370" t="str">
            <v>#</v>
          </cell>
        </row>
        <row r="371">
          <cell r="K371" t="str">
            <v>#</v>
          </cell>
        </row>
        <row r="372">
          <cell r="K372" t="str">
            <v>#</v>
          </cell>
        </row>
        <row r="373">
          <cell r="K373" t="str">
            <v>#</v>
          </cell>
        </row>
        <row r="374">
          <cell r="K374" t="str">
            <v>#</v>
          </cell>
        </row>
        <row r="375">
          <cell r="K375" t="str">
            <v>#</v>
          </cell>
        </row>
        <row r="376">
          <cell r="K376" t="str">
            <v>#</v>
          </cell>
        </row>
        <row r="377">
          <cell r="K377" t="str">
            <v>#</v>
          </cell>
        </row>
        <row r="378">
          <cell r="K378" t="str">
            <v>#</v>
          </cell>
        </row>
        <row r="379">
          <cell r="K379" t="str">
            <v>#</v>
          </cell>
        </row>
        <row r="380">
          <cell r="K380" t="str">
            <v>#</v>
          </cell>
        </row>
      </sheetData>
      <sheetData sheetId="2">
        <row r="1">
          <cell r="C1" t="str">
            <v>key</v>
          </cell>
        </row>
        <row r="2">
          <cell r="C2" t="str">
            <v>НТМК Двут. 15К1А С255 24107-036-17#E000593</v>
          </cell>
        </row>
        <row r="3">
          <cell r="C3" t="str">
            <v>НТМК Двут. 15К1А С345 24107-036-17#E000595</v>
          </cell>
        </row>
        <row r="4">
          <cell r="C4" t="str">
            <v>НТМК Двут. 15К1А Ст3сп 24107-036-17#E000597</v>
          </cell>
        </row>
        <row r="5">
          <cell r="C5" t="str">
            <v>НТМК Двут. 18 09Г2С 19281-14#E000642</v>
          </cell>
        </row>
        <row r="6">
          <cell r="C6" t="str">
            <v>НТМК Двут. 18 С255 27772-15#E000645</v>
          </cell>
        </row>
        <row r="7">
          <cell r="C7" t="str">
            <v>НТМК Двут. 18 С345 27772-15#E000646</v>
          </cell>
        </row>
        <row r="8">
          <cell r="C8" t="str">
            <v>НТМК Двут. 18 Ст3сп 535-05#E000648</v>
          </cell>
        </row>
        <row r="9">
          <cell r="C9" t="str">
            <v>НТМК Двут. 20Б1 09Г2С 19281-14#E000655</v>
          </cell>
        </row>
        <row r="10">
          <cell r="C10" t="str">
            <v>НТМК Двут. 20Б1 С255 27772-15#E000658</v>
          </cell>
        </row>
        <row r="11">
          <cell r="C11" t="str">
            <v>НТМК Двут. 20Б1 С345 27772-15#E000659</v>
          </cell>
        </row>
        <row r="12">
          <cell r="C12" t="str">
            <v>НТМК Двут. 20Б1 Ст3сп 535-05#E000661</v>
          </cell>
        </row>
        <row r="13">
          <cell r="C13" t="str">
            <v>НТМК Двут. 20Б2 С255 24107-036-17#E000667</v>
          </cell>
        </row>
        <row r="14">
          <cell r="C14" t="str">
            <v>НТМК Двут. 20Б2 С345 24107-036-17#E000668</v>
          </cell>
        </row>
        <row r="15">
          <cell r="C15" t="str">
            <v>НТМК Двут. 20Б2 Ст3сп 24107-036-17#E000669</v>
          </cell>
        </row>
        <row r="16">
          <cell r="C16" t="str">
            <v>НТМК Двут. 20К1 09Г2С 19281-14#E000684</v>
          </cell>
        </row>
        <row r="17">
          <cell r="C17" t="str">
            <v>НТМК Двут. 20К1 С255 27772-15#E000687</v>
          </cell>
        </row>
        <row r="18">
          <cell r="C18" t="str">
            <v>НТМК Двут. 20К1 С345 27772-15#E000688</v>
          </cell>
        </row>
        <row r="19">
          <cell r="C19" t="str">
            <v>НТМК Двут. 20К1 Ст3сп 535-05#E000690</v>
          </cell>
        </row>
        <row r="20">
          <cell r="C20" t="str">
            <v>НТМК Двут. 20К2 09Г2С 19281-14#E000698</v>
          </cell>
        </row>
        <row r="21">
          <cell r="C21" t="str">
            <v>НТМК Двут. 20К2 С255 27772-15#E000701</v>
          </cell>
        </row>
        <row r="22">
          <cell r="C22" t="str">
            <v>НТМК Двут. 20К2 С345 27772-15#E000702</v>
          </cell>
        </row>
        <row r="23">
          <cell r="C23" t="str">
            <v>НТМК Двут. 20К2 Ст3сп 535-05#E000704</v>
          </cell>
        </row>
        <row r="24">
          <cell r="C24" t="str">
            <v>НТМК Двут. 20Ш1 09Г2С 19281-14#E000728</v>
          </cell>
        </row>
        <row r="25">
          <cell r="C25" t="str">
            <v>НТМК Двут. 20Ш1 С255 27772-15#E000731</v>
          </cell>
        </row>
        <row r="26">
          <cell r="C26" t="str">
            <v>НТМК Двут. 20Ш1 С345 27772-15#E000732</v>
          </cell>
        </row>
        <row r="27">
          <cell r="C27" t="str">
            <v>НТМК Двут. 20Ш1 Ст3сп 535-05#E000734</v>
          </cell>
        </row>
        <row r="28">
          <cell r="C28" t="str">
            <v>НТМК Двут. 24М 09Г2С 19281-14#E000737</v>
          </cell>
        </row>
        <row r="29">
          <cell r="C29" t="str">
            <v>НТМК Двут. 24М С255 27772-15#E000740</v>
          </cell>
        </row>
        <row r="30">
          <cell r="C30" t="str">
            <v>НТМК Двут. 24М С345 27772-15#E000741</v>
          </cell>
        </row>
        <row r="31">
          <cell r="C31" t="str">
            <v>НТМК Двут. 24М Ст3сп 535-05#E000743</v>
          </cell>
        </row>
        <row r="32">
          <cell r="C32" t="str">
            <v>НТМК Двут. 25Б1 09Г2С 19281-14#E000744</v>
          </cell>
        </row>
        <row r="33">
          <cell r="C33" t="str">
            <v>НТМК Двут. 25Б1 С255 27772-15#E000747</v>
          </cell>
        </row>
        <row r="34">
          <cell r="C34" t="str">
            <v>НТМК Двут. 25Б1 С345 27772-15#E000748</v>
          </cell>
        </row>
        <row r="35">
          <cell r="C35" t="str">
            <v>НТМК Двут. 25Б1 Ст3сп 535-05#E000750</v>
          </cell>
        </row>
        <row r="36">
          <cell r="C36" t="str">
            <v>НТМК Двут. 25Б2 09Г2С 19281-14#E000753</v>
          </cell>
        </row>
        <row r="37">
          <cell r="C37" t="str">
            <v>НТМК Двут. 25Б2 С255 27772-15#E000756</v>
          </cell>
        </row>
        <row r="38">
          <cell r="C38" t="str">
            <v>НТМК Двут. 25Б2 С345 27772-15#E000757</v>
          </cell>
        </row>
        <row r="39">
          <cell r="C39" t="str">
            <v>НТМК Двут. 25Б2 Ст3сп 535-05#E000759</v>
          </cell>
        </row>
        <row r="40">
          <cell r="C40" t="str">
            <v>НТМК Двут. 25К1 09Г2С 19281-14#E000783</v>
          </cell>
        </row>
        <row r="41">
          <cell r="C41" t="str">
            <v>НТМК Двут. 25К1 С255 27772-15#E000786</v>
          </cell>
        </row>
        <row r="42">
          <cell r="C42" t="str">
            <v>НТМК Двут. 25К1 С345 27772-15#E000787</v>
          </cell>
        </row>
        <row r="43">
          <cell r="C43" t="str">
            <v>НТМК Двут. 25К1 Ст3сп 535-05#E000789</v>
          </cell>
        </row>
        <row r="44">
          <cell r="C44" t="str">
            <v>НТМК Двут. 25К2 09Г2С 19281-14#E000790</v>
          </cell>
        </row>
        <row r="45">
          <cell r="C45" t="str">
            <v>НТМК Двут. 25К2 С255 27772-15#E000793</v>
          </cell>
        </row>
        <row r="46">
          <cell r="C46" t="str">
            <v>НТМК Двут. 25К2 С345 27772-15#E000794</v>
          </cell>
        </row>
        <row r="47">
          <cell r="C47" t="str">
            <v>НТМК Двут. 25К2 Ст3сп 535-05#E000796</v>
          </cell>
        </row>
        <row r="48">
          <cell r="C48" t="str">
            <v>НТМК Двут. 25К3 09Г2С 19281-14#E000802</v>
          </cell>
        </row>
        <row r="49">
          <cell r="C49" t="str">
            <v>НТМК Двут. 25К3 С255 27772-15#E000805</v>
          </cell>
        </row>
        <row r="50">
          <cell r="C50" t="str">
            <v>НТМК Двут. 25К3 С345 27772-15#E000806</v>
          </cell>
        </row>
        <row r="51">
          <cell r="C51" t="str">
            <v>НТМК Двут. 25К3 Ст3сп 535-05#E000809</v>
          </cell>
        </row>
        <row r="52">
          <cell r="C52" t="str">
            <v>НТМК Двут. 25К4 С255 24107-036-17#E000814</v>
          </cell>
        </row>
        <row r="53">
          <cell r="C53" t="str">
            <v>НТМК Двут. 25К4 С345 24107-036-17#E000816</v>
          </cell>
        </row>
        <row r="54">
          <cell r="C54" t="str">
            <v>НТМК Двут. 25К4 Ст3сп 24107-036-17#E000818</v>
          </cell>
        </row>
        <row r="55">
          <cell r="C55" t="str">
            <v>НТМК Двут. 25К5 С255 24107-036-17#E000821</v>
          </cell>
        </row>
        <row r="56">
          <cell r="C56" t="str">
            <v>НТМК Двут. 25К5 С345 24107-036-17#E000822</v>
          </cell>
        </row>
        <row r="57">
          <cell r="C57" t="str">
            <v>НТМК Двут. 25К5 Ст3сп 24107-036-17#E000824</v>
          </cell>
        </row>
        <row r="58">
          <cell r="C58" t="str">
            <v>НТМК Двут. 25Ш1 09Г2С 19281-14#E000825</v>
          </cell>
        </row>
        <row r="59">
          <cell r="C59" t="str">
            <v>НТМК Двут. 25Ш1 С255 27772-15#E000828</v>
          </cell>
        </row>
        <row r="60">
          <cell r="C60" t="str">
            <v>НТМК Двут. 25Ш1 С345 27772-15#E000829</v>
          </cell>
        </row>
        <row r="61">
          <cell r="C61" t="str">
            <v>НТМК Двут. 25Ш1 Ст3сп 535-05#E000831</v>
          </cell>
        </row>
        <row r="62">
          <cell r="C62" t="str">
            <v>НТМК Двут. 30Б1 09Г2С 19281-14#E000832</v>
          </cell>
        </row>
        <row r="63">
          <cell r="C63" t="str">
            <v>НТМК Двут. 30Б1 С255 27772-15#E000835</v>
          </cell>
        </row>
        <row r="64">
          <cell r="C64" t="str">
            <v>НТМК Двут. 30Б1 С345 27772-15#E000836</v>
          </cell>
        </row>
        <row r="65">
          <cell r="C65" t="str">
            <v>НТМК Двут. 30Б1 Ст3сп 535-05#E000838</v>
          </cell>
        </row>
        <row r="66">
          <cell r="C66" t="str">
            <v>НТМК Двут. 30Б2 09Г2С 19281-14#E000841</v>
          </cell>
        </row>
        <row r="67">
          <cell r="C67" t="str">
            <v>НТМК Двут. 30Б2 С255 27772-15#E000844</v>
          </cell>
        </row>
        <row r="68">
          <cell r="C68" t="str">
            <v>НТМК Двут. 30Б2 С345 27772-15#E000845</v>
          </cell>
        </row>
        <row r="69">
          <cell r="C69" t="str">
            <v>НТМК Двут. 30Б2 Ст3сп 535-05#E000847</v>
          </cell>
        </row>
        <row r="70">
          <cell r="C70" t="str">
            <v>НТМК Двут. 30К1 09Г2С 19281-14#E000851</v>
          </cell>
        </row>
        <row r="71">
          <cell r="C71" t="str">
            <v>НТМК Двут. 30К1 С255 27772-15#E000854</v>
          </cell>
        </row>
        <row r="72">
          <cell r="C72" t="str">
            <v>НТМК Двут. 30К1 С345 27772-15#E000855</v>
          </cell>
        </row>
        <row r="73">
          <cell r="C73" t="str">
            <v>НТМК Двут. 30К1 Ст3сп 535-05#E000857</v>
          </cell>
        </row>
        <row r="74">
          <cell r="C74" t="str">
            <v>НТМК Двут. 30К2 09Г2С 19281-14#E000859</v>
          </cell>
        </row>
        <row r="75">
          <cell r="C75" t="str">
            <v>НТМК Двут. 30К2 С255 24107-036-17#E000862</v>
          </cell>
        </row>
        <row r="76">
          <cell r="C76" t="str">
            <v>НТМК Двут. 30К2 С255 27772-15#E000863</v>
          </cell>
        </row>
        <row r="77">
          <cell r="C77" t="str">
            <v>НТМК Двут. 30К2 С345 24107-036-17#E000864</v>
          </cell>
        </row>
        <row r="78">
          <cell r="C78" t="str">
            <v>НТМК Двут. 30К2 С345 27772-15#E000865</v>
          </cell>
        </row>
        <row r="79">
          <cell r="C79" t="str">
            <v>НТМК Двут. 30К2 Ст3сп 24107-036-17#E000867</v>
          </cell>
        </row>
        <row r="80">
          <cell r="C80" t="str">
            <v>НТМК Двут. 30К2 Ст3сп 535-05#E000868</v>
          </cell>
        </row>
        <row r="81">
          <cell r="C81" t="str">
            <v>НТМК Двут. 30К3 09Г2С 19281-14#E000873</v>
          </cell>
        </row>
        <row r="82">
          <cell r="C82" t="str">
            <v>НТМК Двут. 30К3 С255 27772-15#E000875</v>
          </cell>
        </row>
        <row r="83">
          <cell r="C83" t="str">
            <v>НТМК Двут. 30К3 С345 27772-15#E000876</v>
          </cell>
        </row>
        <row r="84">
          <cell r="C84" t="str">
            <v>НТМК Двут. 30К3 Ст3сп 535-05#E000878</v>
          </cell>
        </row>
        <row r="85">
          <cell r="C85" t="str">
            <v>НТМК Двут. 30К4 09Г2С 19281-14#E000879</v>
          </cell>
        </row>
        <row r="86">
          <cell r="C86" t="str">
            <v>НТМК Двут. 30К4 С255 27772-15#E000883</v>
          </cell>
        </row>
        <row r="87">
          <cell r="C87" t="str">
            <v>НТМК Двут. 30К4 С345 27772-15#E000884</v>
          </cell>
        </row>
        <row r="88">
          <cell r="C88" t="str">
            <v>НТМК Двут. 30К4 Ст3сп 535-05#E000886</v>
          </cell>
        </row>
        <row r="89">
          <cell r="C89" t="str">
            <v>НТМК Двут. 30К5 С255 24107-036-17#E000888</v>
          </cell>
        </row>
        <row r="90">
          <cell r="C90" t="str">
            <v>НТМК Двут. 30К5 С345 24107-036-17#E000889</v>
          </cell>
        </row>
        <row r="91">
          <cell r="C91" t="str">
            <v>НТМК Двут. 30К5 Ст3сп 24107-036-17#E000891</v>
          </cell>
        </row>
        <row r="92">
          <cell r="C92" t="str">
            <v>НТМК Двут. 30М 09Г2С 19281-14#E000892</v>
          </cell>
        </row>
        <row r="93">
          <cell r="C93" t="str">
            <v>НТМК Двут. 30М С255 27772-15#E000895</v>
          </cell>
        </row>
        <row r="94">
          <cell r="C94" t="str">
            <v>НТМК Двут. 30М С345 27772-15#E000896</v>
          </cell>
        </row>
        <row r="95">
          <cell r="C95" t="str">
            <v>НТМК Двут. 30М Ст3сп 535-05#E000898</v>
          </cell>
        </row>
        <row r="96">
          <cell r="C96" t="str">
            <v>НТМК Двут. 30Ш1 09Г2С 19281-14#E000899</v>
          </cell>
        </row>
        <row r="97">
          <cell r="C97" t="str">
            <v>НТМК Двут. 30Ш1 С255 27772-15#E000902</v>
          </cell>
        </row>
        <row r="98">
          <cell r="C98" t="str">
            <v>НТМК Двут. 30Ш1 С345 27772-15#E000903</v>
          </cell>
        </row>
        <row r="99">
          <cell r="C99" t="str">
            <v>НТМК Двут. 30Ш1 Ст3сп 535-05#E000905</v>
          </cell>
        </row>
        <row r="100">
          <cell r="C100" t="str">
            <v>НТМК Двут. 30Ш2 09Г2С 19281-14#E000906</v>
          </cell>
        </row>
        <row r="101">
          <cell r="C101" t="str">
            <v>НТМК Двут. 30Ш2 С255 27772-15#E000909</v>
          </cell>
        </row>
        <row r="102">
          <cell r="C102" t="str">
            <v>НТМК Двут. 30Ш2 С345 27772-15#E000910</v>
          </cell>
        </row>
        <row r="103">
          <cell r="C103" t="str">
            <v>НТМК Двут. 30Ш2 Ст3сп 535-05#E000912</v>
          </cell>
        </row>
        <row r="104">
          <cell r="C104" t="str">
            <v>НТМК Двут. 35Б1 09Г2С 19281-14#E000943</v>
          </cell>
        </row>
        <row r="105">
          <cell r="C105" t="str">
            <v>НТМК Двут. 35Б1 С255 27772-15#E000946</v>
          </cell>
        </row>
        <row r="106">
          <cell r="C106" t="str">
            <v>НТМК Двут. 35Б1 С345 27772-15#E000947</v>
          </cell>
        </row>
        <row r="107">
          <cell r="C107" t="str">
            <v>НТМК Двут. 35Б1 Ст3сп 535-05#E000949</v>
          </cell>
        </row>
        <row r="108">
          <cell r="C108" t="str">
            <v>НТМК Двут. 35Б2 09Г2С 19281-14#E000951</v>
          </cell>
        </row>
        <row r="109">
          <cell r="C109" t="str">
            <v>НТМК Двут. 35Б2 С255 27772-15#E000954</v>
          </cell>
        </row>
        <row r="110">
          <cell r="C110" t="str">
            <v>НТМК Двут. 35Б2 С345 27772-15#E000955</v>
          </cell>
        </row>
        <row r="111">
          <cell r="C111" t="str">
            <v>НТМК Двут. 35Б2 Ст3сп 535-05#E000957</v>
          </cell>
        </row>
        <row r="112">
          <cell r="C112" t="str">
            <v>НТМК Двут. 35Б3 С255 24107-036-17#E000960</v>
          </cell>
        </row>
        <row r="113">
          <cell r="C113" t="str">
            <v>НТМК Двут. 35Б3 С345 24107-036-17#E000961</v>
          </cell>
        </row>
        <row r="114">
          <cell r="C114" t="str">
            <v>НТМК Двут. 35Б3 Ст3сп 24107-036-17#E000962</v>
          </cell>
        </row>
        <row r="115">
          <cell r="C115" t="str">
            <v>НТМК Двут. 35К1 09Г2С 19281-14#E000963</v>
          </cell>
        </row>
        <row r="116">
          <cell r="C116" t="str">
            <v>НТМК Двут. 35К1 С255 27772-15#E000966</v>
          </cell>
        </row>
        <row r="117">
          <cell r="C117" t="str">
            <v>НТМК Двут. 35К1 С345 27772-15#E000967</v>
          </cell>
        </row>
        <row r="118">
          <cell r="C118" t="str">
            <v>НТМК Двут. 35К1 Ст3сп 535-05#E000969</v>
          </cell>
        </row>
        <row r="119">
          <cell r="C119" t="str">
            <v>НТМК Двут. 35К2 09Г2С 19281-14#E006320</v>
          </cell>
        </row>
        <row r="120">
          <cell r="C120" t="str">
            <v>НТМК Двут. 35К2 С255 27772-15#E006263</v>
          </cell>
        </row>
        <row r="121">
          <cell r="C121" t="str">
            <v>НТМК Двут. 35К2 С345 27772-15#E006321</v>
          </cell>
        </row>
        <row r="122">
          <cell r="C122" t="str">
            <v>НТМК Двут. 35К2 Ст3сп 535-05#E006322</v>
          </cell>
        </row>
        <row r="123">
          <cell r="C123" t="str">
            <v>НТМК Двут. 35К3 С255 24107-036-17#E000973</v>
          </cell>
        </row>
        <row r="124">
          <cell r="C124" t="str">
            <v>НТМК Двут. 35К3 С345 24107-036-17#E000974</v>
          </cell>
        </row>
        <row r="125">
          <cell r="C125" t="str">
            <v>НТМК Двут. 35К3 Ст3сп 24107-036-17#E000975</v>
          </cell>
        </row>
        <row r="126">
          <cell r="C126" t="str">
            <v>НТМК Двут. 35К4 С255 24107-036-17#E000978</v>
          </cell>
        </row>
        <row r="127">
          <cell r="C127" t="str">
            <v>НТМК Двут. 35К4 С345 24107-036-17#E000980</v>
          </cell>
        </row>
        <row r="128">
          <cell r="C128" t="str">
            <v>НТМК Двут. 35К4 Ст3сп 24107-036-17#E000981</v>
          </cell>
        </row>
        <row r="129">
          <cell r="C129" t="str">
            <v>НТМК Двут. 35К5 С255 24107-036-17#E000983</v>
          </cell>
        </row>
        <row r="130">
          <cell r="C130" t="str">
            <v>НТМК Двут. 35К5 С345 24107-036-17#E000984</v>
          </cell>
        </row>
        <row r="131">
          <cell r="C131" t="str">
            <v>НТМК Двут. 35К5 Ст3сп 24107-036-17#E000985</v>
          </cell>
        </row>
        <row r="132">
          <cell r="C132" t="str">
            <v>НТМК Двут. 35Ш1 09Г2С 19281-14#E000986</v>
          </cell>
        </row>
        <row r="133">
          <cell r="C133" t="str">
            <v>НТМК Двут. 35Ш1 С255 27772-15#E000989</v>
          </cell>
        </row>
        <row r="134">
          <cell r="C134" t="str">
            <v>НТМК Двут. 35Ш1 С345 27772-15#E000990</v>
          </cell>
        </row>
        <row r="135">
          <cell r="C135" t="str">
            <v>НТМК Двут. 35Ш1 Ст3сп 535-05#E000992</v>
          </cell>
        </row>
        <row r="136">
          <cell r="C136" t="str">
            <v>НТМК Двут. 35Ш2 09Г2С 19281-14#E000993</v>
          </cell>
        </row>
        <row r="137">
          <cell r="C137" t="str">
            <v>НТМК Двут. 35Ш2 С255 27772-15#E000996</v>
          </cell>
        </row>
        <row r="138">
          <cell r="C138" t="str">
            <v>НТМК Двут. 35Ш2 С345 27772-15#E000997</v>
          </cell>
        </row>
        <row r="139">
          <cell r="C139" t="str">
            <v>НТМК Двут. 35Ш2 Ст3сп 535-05#E000999</v>
          </cell>
        </row>
        <row r="140">
          <cell r="C140" t="str">
            <v>НТМК Двут. 35Ш3 С255 24107-036-17#E001002</v>
          </cell>
        </row>
        <row r="141">
          <cell r="C141" t="str">
            <v>НТМК Двут. 35Ш3 С345 24107-036-17#E001003</v>
          </cell>
        </row>
        <row r="142">
          <cell r="C142" t="str">
            <v>НТМК Двут. 35Ш3 Ст3сп 24107-036-17#E001004</v>
          </cell>
        </row>
        <row r="143">
          <cell r="C143" t="str">
            <v>НТМК Двут. 36М 09Г2С 19281-14#E001030</v>
          </cell>
        </row>
        <row r="144">
          <cell r="C144" t="str">
            <v>НТМК Двут. 36М С255 27772-15#E001033</v>
          </cell>
        </row>
        <row r="145">
          <cell r="C145" t="str">
            <v>НТМК Двут. 36М С345 27772-15#E001034</v>
          </cell>
        </row>
        <row r="146">
          <cell r="C146" t="str">
            <v>НТМК Двут. 36М Ст3сп 535-05#E001036</v>
          </cell>
        </row>
        <row r="147">
          <cell r="C147" t="str">
            <v>НТМК Двут. 40Б1 09Г2С 19281-14#E006250</v>
          </cell>
        </row>
        <row r="148">
          <cell r="C148" t="str">
            <v>НТМК Двут. 40Б1 С255 27772-15#E006252</v>
          </cell>
        </row>
        <row r="149">
          <cell r="C149" t="str">
            <v>НТМК Двут. 40Б1 С345 27772-15#E006253</v>
          </cell>
        </row>
        <row r="150">
          <cell r="C150" t="str">
            <v>НТМК Двут. 40Б1 Ст3сп 535-05#E006255</v>
          </cell>
        </row>
        <row r="151">
          <cell r="C151" t="str">
            <v>НТМК Двут. 40Б2 09Г2С 19281-14#E001049</v>
          </cell>
        </row>
        <row r="152">
          <cell r="C152" t="str">
            <v>НТМК Двут. 40Б2 С255 27772-15#E001052</v>
          </cell>
        </row>
        <row r="153">
          <cell r="C153" t="str">
            <v>НТМК Двут. 40Б2 С345 27772-15#E001053</v>
          </cell>
        </row>
        <row r="154">
          <cell r="C154" t="str">
            <v>НТМК Двут. 40Б2 Ст3сп 535-05#E001055</v>
          </cell>
        </row>
        <row r="155">
          <cell r="C155" t="str">
            <v>НТМК Двут. 40Б3 С255 24107-036-17#E001060</v>
          </cell>
        </row>
        <row r="156">
          <cell r="C156" t="str">
            <v>НТМК Двут. 40Б3 С345 24107-036-17#E001061</v>
          </cell>
        </row>
        <row r="157">
          <cell r="C157" t="str">
            <v>НТМК Двут. 40Б3 Ст3сп 24107-036-17#E001062</v>
          </cell>
        </row>
        <row r="158">
          <cell r="C158" t="str">
            <v>НТМК Двут. 40К1 09Г2С 19281-14#E001063</v>
          </cell>
        </row>
        <row r="159">
          <cell r="C159" t="str">
            <v>НТМК Двут. 40К1 С255 27772-15#E001066</v>
          </cell>
        </row>
        <row r="160">
          <cell r="C160" t="str">
            <v>НТМК Двут. 40К1 С345 27772-15#E001067</v>
          </cell>
        </row>
        <row r="161">
          <cell r="C161" t="str">
            <v>НТМК Двут. 40К1 Ст3сп 535-05#E001069</v>
          </cell>
        </row>
        <row r="162">
          <cell r="C162" t="str">
            <v>НТМК Двут. 40К2 09Г2С 19281-14#E001071</v>
          </cell>
        </row>
        <row r="163">
          <cell r="C163" t="str">
            <v>НТМК Двут. 40К2 С255 24107-036-17#E001074</v>
          </cell>
        </row>
        <row r="164">
          <cell r="C164" t="str">
            <v>НТМК Двут. 40К2 С255 27772-15#E001075</v>
          </cell>
        </row>
        <row r="165">
          <cell r="C165" t="str">
            <v>НТМК Двут. 40К2 С345 24107-036-17#E001076</v>
          </cell>
        </row>
        <row r="166">
          <cell r="C166" t="str">
            <v>НТМК Двут. 40К2 С345 27772-15#E001077</v>
          </cell>
        </row>
        <row r="167">
          <cell r="C167" t="str">
            <v>НТМК Двут. 40К2 Ст3сп 24107-036-17#E001079</v>
          </cell>
        </row>
        <row r="168">
          <cell r="C168" t="str">
            <v>НТМК Двут. 40К2 Ст3сп 535-05#E001080</v>
          </cell>
        </row>
        <row r="169">
          <cell r="C169" t="str">
            <v>НТМК Двут. 40К3 09Г2С 19281-14#E006323</v>
          </cell>
        </row>
        <row r="170">
          <cell r="C170" t="str">
            <v>НТМК Двут. 40К3 С255 27772-15#E006269</v>
          </cell>
        </row>
        <row r="171">
          <cell r="C171" t="str">
            <v>НТМК Двут. 40К3 С345 27772-15#E006325</v>
          </cell>
        </row>
        <row r="172">
          <cell r="C172" t="str">
            <v>НТМК Двут. 40К3 Ст3сп 535-05#E006326</v>
          </cell>
        </row>
        <row r="173">
          <cell r="C173" t="str">
            <v>НТМК Двут. 40К4 09Г2С 19281-14#E001084</v>
          </cell>
        </row>
        <row r="174">
          <cell r="C174" t="str">
            <v>НТМК Двут. 40К4 С255 27772-15#E001087</v>
          </cell>
        </row>
        <row r="175">
          <cell r="C175" t="str">
            <v>НТМК Двут. 40К4 С345 27772-15#E001088</v>
          </cell>
        </row>
        <row r="176">
          <cell r="C176" t="str">
            <v>НТМК Двут. 40К4 Ст3сп 535-05#E001091</v>
          </cell>
        </row>
        <row r="177">
          <cell r="C177" t="str">
            <v>НТМК Двут. 40К5 09Г2С 19281-14#E001093</v>
          </cell>
        </row>
        <row r="178">
          <cell r="C178" t="str">
            <v>НТМК Двут. 40К5 С255 27772-15#E001096</v>
          </cell>
        </row>
        <row r="179">
          <cell r="C179" t="str">
            <v>НТМК Двут. 40К5 С345 27772-15#E001097</v>
          </cell>
        </row>
        <row r="180">
          <cell r="C180" t="str">
            <v>НТМК Двут. 40К5 Ст3сп 535-05#E001099</v>
          </cell>
        </row>
        <row r="181">
          <cell r="C181" t="str">
            <v>НТМК Двут. 40К6 С255 24107-036-17#E001101</v>
          </cell>
        </row>
        <row r="182">
          <cell r="C182" t="str">
            <v>НТМК Двут. 40К6 С345 24107-036-17#E001102</v>
          </cell>
        </row>
        <row r="183">
          <cell r="C183" t="str">
            <v>НТМК Двут. 40К6 Ст3сп 24107-036-17#E001103</v>
          </cell>
        </row>
        <row r="184">
          <cell r="C184" t="str">
            <v>НТМК Двут. 40К7 С255 24107-036-17#E001105</v>
          </cell>
        </row>
        <row r="185">
          <cell r="C185" t="str">
            <v>НТМК Двут. 40К7 С345 24107-036-17#E001106</v>
          </cell>
        </row>
        <row r="186">
          <cell r="C186" t="str">
            <v>НТМК Двут. 40К7 Ст3сп 24107-036-17#E001107</v>
          </cell>
        </row>
        <row r="187">
          <cell r="C187" t="str">
            <v>НТМК Двут. 40К8 С255 24107-036-17#E001109</v>
          </cell>
        </row>
        <row r="188">
          <cell r="C188" t="str">
            <v>НТМК Двут. 40К8 С345 24107-036-17#E001110</v>
          </cell>
        </row>
        <row r="189">
          <cell r="C189" t="str">
            <v>НТМК Двут. 40К8 Ст3сп 24107-036-17#E001111</v>
          </cell>
        </row>
        <row r="190">
          <cell r="C190" t="str">
            <v>НТМК Двут. 40Ш1 09Г2С 19281-14#E001112</v>
          </cell>
        </row>
        <row r="191">
          <cell r="C191" t="str">
            <v>НТМК Двут. 40Ш1 С255 27772-15#E001115</v>
          </cell>
        </row>
        <row r="192">
          <cell r="C192" t="str">
            <v>НТМК Двут. 40Ш1 С345 27772-15#E001116</v>
          </cell>
        </row>
        <row r="193">
          <cell r="C193" t="str">
            <v>НТМК Двут. 40Ш1 Ст3сп 535-05#E001118</v>
          </cell>
        </row>
        <row r="194">
          <cell r="C194" t="str">
            <v>НТМК Двут. 40Ш2 09Г2С 19281-14#E001119</v>
          </cell>
        </row>
        <row r="195">
          <cell r="C195" t="str">
            <v>НТМК Двут. 40Ш2 С255 27772-15#E001122</v>
          </cell>
        </row>
        <row r="196">
          <cell r="C196" t="str">
            <v>НТМК Двут. 40Ш2 С345 27772-15#E001124</v>
          </cell>
        </row>
        <row r="197">
          <cell r="C197" t="str">
            <v>НТМК Двут. 40Ш2 Ст3сп 24107-036-17#E001126</v>
          </cell>
        </row>
        <row r="198">
          <cell r="C198" t="str">
            <v>НТМК Двут. 40Ш2 Ст3сп 535-05#E001127</v>
          </cell>
        </row>
        <row r="199">
          <cell r="C199" t="str">
            <v>НТМК Двут. 40Ш3 С255 24107-036-17#E001129</v>
          </cell>
        </row>
        <row r="200">
          <cell r="C200" t="str">
            <v>НТМК Двут. 40Ш3 С345 24107-036-17#E001130</v>
          </cell>
        </row>
        <row r="201">
          <cell r="C201" t="str">
            <v>НТМК Двут. 45Б1 09Г2С 19281-14#E001163</v>
          </cell>
        </row>
        <row r="202">
          <cell r="C202" t="str">
            <v>НТМК Двут. 45Б1 С255 27772-15#E001166</v>
          </cell>
        </row>
        <row r="203">
          <cell r="C203" t="str">
            <v>НТМК Двут. 45Б1 С345 27772-15#E001167</v>
          </cell>
        </row>
        <row r="204">
          <cell r="C204" t="str">
            <v>НТМК Двут. 45Б1 Ст3сп 535-05#E001169</v>
          </cell>
        </row>
        <row r="205">
          <cell r="C205" t="str">
            <v>НТМК Двут. 45Б2 09Г2С 19281-14#E001171</v>
          </cell>
        </row>
        <row r="206">
          <cell r="C206" t="str">
            <v>НТМК Двут. 45Б2 С255 27772-15#E001174</v>
          </cell>
        </row>
        <row r="207">
          <cell r="C207" t="str">
            <v>НТМК Двут. 45Б2 С345 27772-15#E001175</v>
          </cell>
        </row>
        <row r="208">
          <cell r="C208" t="str">
            <v>НТМК Двут. 45Б2 Ст3сп 535-05#E001177</v>
          </cell>
        </row>
        <row r="209">
          <cell r="C209" t="str">
            <v>НТМК Двут. 45Б3 С255 24107-036-17#E001185</v>
          </cell>
        </row>
        <row r="210">
          <cell r="C210" t="str">
            <v>НТМК Двут. 45Б3 С345 24107-036-17#E001186</v>
          </cell>
        </row>
        <row r="211">
          <cell r="C211" t="str">
            <v>НТМК Двут. 45Б3 Ст3сп 24107-036-17#E001187</v>
          </cell>
        </row>
        <row r="212">
          <cell r="C212" t="str">
            <v>НТМК Двут. 45М 09Г2С 19281-14#E001188</v>
          </cell>
        </row>
        <row r="213">
          <cell r="C213" t="str">
            <v>НТМК Двут. 45М С255 27772-15#E001190</v>
          </cell>
        </row>
        <row r="214">
          <cell r="C214" t="str">
            <v>НТМК Двут. 45М С345 27772-15#E001191</v>
          </cell>
        </row>
        <row r="215">
          <cell r="C215" t="str">
            <v>НТМК Двут. 45М Ст3сп 535-05#E001193</v>
          </cell>
        </row>
        <row r="216">
          <cell r="C216" t="str">
            <v>НТМК Двут. 45Ш1 09Г2С 19281-14#E001194</v>
          </cell>
        </row>
        <row r="217">
          <cell r="C217" t="str">
            <v>НТМК Двут. 45Ш1 С255 27772-15#E001197</v>
          </cell>
        </row>
        <row r="218">
          <cell r="C218" t="str">
            <v>НТМК Двут. 45Ш1 С345 27772-15#E001198</v>
          </cell>
        </row>
        <row r="219">
          <cell r="C219" t="str">
            <v>НТМК Двут. 45Ш1 Ст3сп 535-05#E001200</v>
          </cell>
        </row>
        <row r="220">
          <cell r="C220" t="str">
            <v>НТМК Двут. 45Ш2 С255 24107-036-17#E001202</v>
          </cell>
        </row>
        <row r="221">
          <cell r="C221" t="str">
            <v>НТМК Двут. 45Ш2 С345 24107-036-17#E001203</v>
          </cell>
        </row>
        <row r="222">
          <cell r="C222" t="str">
            <v>НТМК Двут. 45Ш2 Ст3сп 24107-036-17#E001205</v>
          </cell>
        </row>
        <row r="223">
          <cell r="C223" t="str">
            <v>НТМК Двут. 45Ш3 С255 24107-036-17#E001207</v>
          </cell>
        </row>
        <row r="224">
          <cell r="C224" t="str">
            <v>НТМК Двут. 45Ш3 С345 24107-036-17#E001208</v>
          </cell>
        </row>
        <row r="225">
          <cell r="C225" t="str">
            <v>НТМК Двут. 45Ш3 Ст3сп 24107-036-17#E001209</v>
          </cell>
        </row>
        <row r="226">
          <cell r="C226" t="str">
            <v>НТМК Двут. 50Б1 09Г2С 19281-14#E001248</v>
          </cell>
        </row>
        <row r="227">
          <cell r="C227" t="str">
            <v>НТМК Двут. 50Б1 С255 27772-15#E001251</v>
          </cell>
        </row>
        <row r="228">
          <cell r="C228" t="str">
            <v>НТМК Двут. 50Б1 С345 27772-15#E001252</v>
          </cell>
        </row>
        <row r="229">
          <cell r="C229" t="str">
            <v>НТМК Двут. 50Б1 Ст3сп 535-05#E001254</v>
          </cell>
        </row>
        <row r="230">
          <cell r="C230" t="str">
            <v>НТМК Двут. 50Б2 09Г2С 19281-14#E001255</v>
          </cell>
        </row>
        <row r="231">
          <cell r="C231" t="str">
            <v>НТМК Двут. 50Б2 С255 27772-15#E001258</v>
          </cell>
        </row>
        <row r="232">
          <cell r="C232" t="str">
            <v>НТМК Двут. 50Б2 С345 27772-15#E001259</v>
          </cell>
        </row>
        <row r="233">
          <cell r="C233" t="str">
            <v>НТМК Двут. 50Б2 Ст3сп 535-05#E001261</v>
          </cell>
        </row>
        <row r="234">
          <cell r="C234" t="str">
            <v>НТМК Двут. 50Б3 09Г2С 19281-14#E001263</v>
          </cell>
        </row>
        <row r="235">
          <cell r="C235" t="str">
            <v>НТМК Двут. 50Б3 С255 24107-036-17#E001265</v>
          </cell>
        </row>
        <row r="236">
          <cell r="C236" t="str">
            <v>НТМК Двут. 50Б3 С345 27772-15#E001267</v>
          </cell>
        </row>
        <row r="237">
          <cell r="C237" t="str">
            <v>НТМК Двут. 50Б3 Ст3сп 535-05#E001269</v>
          </cell>
        </row>
        <row r="238">
          <cell r="C238" t="str">
            <v>НТМК Двут. 50Б4 С345 24107-036-17#E001273</v>
          </cell>
        </row>
        <row r="239">
          <cell r="C239" t="str">
            <v>НТМК Двут. 50Б4 Ст3сп 24107-036-17#E001274</v>
          </cell>
        </row>
        <row r="240">
          <cell r="C240" t="str">
            <v>НТМК Двут. 50Ш1 09Г2С 19281-14#E001275</v>
          </cell>
        </row>
        <row r="241">
          <cell r="C241" t="str">
            <v>НТМК Двут. 50Ш1 С255 27772-15#E001278</v>
          </cell>
        </row>
        <row r="242">
          <cell r="C242" t="str">
            <v>НТМК Двут. 50Ш1 С345 27772-15#E001279</v>
          </cell>
        </row>
        <row r="243">
          <cell r="C243" t="str">
            <v>НТМК Двут. 50Ш1 Ст3сп 535-05#E001281</v>
          </cell>
        </row>
        <row r="244">
          <cell r="C244" t="str">
            <v>НТМК Двут. 50Ш2 09Г2С 19281-14#E001282</v>
          </cell>
        </row>
        <row r="245">
          <cell r="C245" t="str">
            <v>НТМК Двут. 50Ш2 С255 27772-15#E001285</v>
          </cell>
        </row>
        <row r="246">
          <cell r="C246" t="str">
            <v>НТМК Двут. 50Ш2 С345 27772-15#E001286</v>
          </cell>
        </row>
        <row r="247">
          <cell r="C247" t="str">
            <v>НТМК Двут. 50Ш2 Ст3сп 535-05#E001288</v>
          </cell>
        </row>
        <row r="248">
          <cell r="C248" t="str">
            <v>НТМК Двут. 50Ш3 09Г2С 19281-14#E001290</v>
          </cell>
        </row>
        <row r="249">
          <cell r="C249" t="str">
            <v>НТМК Двут. 50Ш3 С255 27772-15#E001293</v>
          </cell>
        </row>
        <row r="250">
          <cell r="C250" t="str">
            <v>НТМК Двут. 50Ш3 С345 27772-15#E001294</v>
          </cell>
        </row>
        <row r="251">
          <cell r="C251" t="str">
            <v>НТМК Двут. 50Ш3 Ст3сп 535-05#E001296</v>
          </cell>
        </row>
        <row r="252">
          <cell r="C252" t="str">
            <v>НТМК Двут. 50Ш4 09Г2С 19281-14#E001297</v>
          </cell>
        </row>
        <row r="253">
          <cell r="C253" t="str">
            <v>НТМК Двут. 50Ш4 С255 27772-15#E001300</v>
          </cell>
        </row>
        <row r="254">
          <cell r="C254" t="str">
            <v>НТМК Двут. 50Ш4 С345 27772-15#E001301</v>
          </cell>
        </row>
        <row r="255">
          <cell r="C255" t="str">
            <v>НТМК Двут. 50Ш4 Ст3сп 535-05#E001303</v>
          </cell>
        </row>
        <row r="256">
          <cell r="C256" t="str">
            <v>НТМК Двут. 50Ш5 С255 24107-036-17#E001306</v>
          </cell>
        </row>
        <row r="257">
          <cell r="C257" t="str">
            <v>НТМК Двут. 50Ш5 С345 24107-036-17#E001307</v>
          </cell>
        </row>
        <row r="258">
          <cell r="C258" t="str">
            <v>НТМК Двут. 50Ш5 Ст3сп 24107-036-17#E001308</v>
          </cell>
        </row>
        <row r="259">
          <cell r="C259" t="str">
            <v>НТМК Двут. 50Ш6 С255 24107-036-17#E001310</v>
          </cell>
        </row>
        <row r="260">
          <cell r="C260" t="str">
            <v>НТМК Двут. 50Ш6 С345 24107-036-17#E001311</v>
          </cell>
        </row>
        <row r="261">
          <cell r="C261" t="str">
            <v>НТМК Двут. 50Ш6 Ст3сп 24107-036-17#E001312</v>
          </cell>
        </row>
        <row r="262">
          <cell r="C262" t="str">
            <v>НТМК Двут. 55Б1 09Г2С 19281-14#E001326</v>
          </cell>
        </row>
        <row r="263">
          <cell r="C263" t="str">
            <v>НТМК Двут. 55Б1 С255 27772-15#E001329</v>
          </cell>
        </row>
        <row r="264">
          <cell r="C264" t="str">
            <v>НТМК Двут. 55Б1 С345 27772-15#E001330</v>
          </cell>
        </row>
        <row r="265">
          <cell r="C265" t="str">
            <v>НТМК Двут. 55Б1 Ст3сп 535-05#E001332</v>
          </cell>
        </row>
        <row r="266">
          <cell r="C266" t="str">
            <v>НТМК Двут. 55Б2 09Г2С 19281-14#E001333</v>
          </cell>
        </row>
        <row r="267">
          <cell r="C267" t="str">
            <v>НТМК Двут. 55Б2 С255 27772-15#E001336</v>
          </cell>
        </row>
        <row r="268">
          <cell r="C268" t="str">
            <v>НТМК Двут. 55Б2 С345 27772-15#E001337</v>
          </cell>
        </row>
        <row r="269">
          <cell r="C269" t="str">
            <v>НТМК Двут. 55Б2 Ст3сп 535-05#E001339</v>
          </cell>
        </row>
        <row r="270">
          <cell r="C270" t="str">
            <v>НТМК Двут. 60Б1 09Г2С 19281-14#E006256</v>
          </cell>
        </row>
        <row r="271">
          <cell r="C271" t="str">
            <v>НТМК Двут. 60Б1 С255 27772-15#E006258</v>
          </cell>
        </row>
        <row r="272">
          <cell r="C272" t="str">
            <v>НТМК Двут. 60Б1 С345 27772-15#E006259</v>
          </cell>
        </row>
        <row r="273">
          <cell r="C273" t="str">
            <v>НТМК Двут. 60Б1 Ст3сп 535-05#E006261</v>
          </cell>
        </row>
        <row r="274">
          <cell r="C274" t="str">
            <v>НТМК Двут. 60Б2 09Г2С 19281-14#E001342</v>
          </cell>
        </row>
        <row r="275">
          <cell r="C275" t="str">
            <v>НТМК Двут. 60Б2 С255 27772-15#E001345</v>
          </cell>
        </row>
        <row r="276">
          <cell r="C276" t="str">
            <v>НТМК Двут. 60Б2 С345 27772-15#E001346</v>
          </cell>
        </row>
        <row r="277">
          <cell r="C277" t="str">
            <v>НТМК Двут. 60Б2 Ст3сп 535-05#E001348</v>
          </cell>
        </row>
        <row r="278">
          <cell r="C278" t="str">
            <v>НТМК Двут. 60Б3 С255 24107-036-17#E001351</v>
          </cell>
        </row>
        <row r="279">
          <cell r="C279" t="str">
            <v>НТМК Двут. 60Б3 С345 24107-036-17#E001352</v>
          </cell>
        </row>
        <row r="280">
          <cell r="C280" t="str">
            <v>НТМК Двут. 60Б3 Ст3сп 24107-036-17#E001353</v>
          </cell>
        </row>
        <row r="281">
          <cell r="C281" t="str">
            <v>НТМК Двут. 60Б4 С255 24107-036-17#E001355</v>
          </cell>
        </row>
        <row r="282">
          <cell r="C282" t="str">
            <v>НТМК Двут. 60Б4 С345 24107-036-17#E001356</v>
          </cell>
        </row>
        <row r="283">
          <cell r="C283" t="str">
            <v>НТМК Двут. 60Б4 Ст3сп 24107-036-17#E001357</v>
          </cell>
        </row>
        <row r="284">
          <cell r="C284" t="str">
            <v>НТМК Двут. 60Ш1 09Г2С 19281-14#E001358</v>
          </cell>
        </row>
        <row r="285">
          <cell r="C285" t="str">
            <v>НТМК Двут. 60Ш1 С255 27772-15#E001360</v>
          </cell>
        </row>
        <row r="286">
          <cell r="C286" t="str">
            <v>НТМК Двут. 60Ш1 С345 27772-15#E001361</v>
          </cell>
        </row>
        <row r="287">
          <cell r="C287" t="str">
            <v>НТМК Двут. 60Ш1 Ст3сп 535-05#E001362</v>
          </cell>
        </row>
        <row r="288">
          <cell r="C288" t="str">
            <v>НТМК Двут. 60Ш2 09Г2С 19281-14#E001363</v>
          </cell>
        </row>
        <row r="289">
          <cell r="C289" t="str">
            <v>НТМК Двут. 60Ш2 С255 27772-15#E001365</v>
          </cell>
        </row>
        <row r="290">
          <cell r="C290" t="str">
            <v>НТМК Двут. 60Ш2 С345 27772-15#E001366</v>
          </cell>
        </row>
        <row r="291">
          <cell r="C291" t="str">
            <v>НТМК Двут. 60Ш2 Ст3сп 535-05#E001367</v>
          </cell>
        </row>
        <row r="292">
          <cell r="C292" t="str">
            <v>НТМК Двут. 60Ш3 09Г2С 19281-14#E001368</v>
          </cell>
        </row>
        <row r="293">
          <cell r="C293" t="str">
            <v>НТМК Двут. 60Ш3 С255 27772-15#E001370</v>
          </cell>
        </row>
        <row r="294">
          <cell r="C294" t="str">
            <v>НТМК Двут. 60Ш3 С345 27772-15#E001371</v>
          </cell>
        </row>
        <row r="295">
          <cell r="C295" t="str">
            <v>НТМК Двут. 60Ш3 Ст3сп 535-05#E001372</v>
          </cell>
        </row>
        <row r="296">
          <cell r="C296" t="str">
            <v>НТМК Двут. 60Ш4 09Г2С 19281-14#E001373</v>
          </cell>
        </row>
        <row r="297">
          <cell r="C297" t="str">
            <v>НТМК Двут. 60Ш4 С255 27772-15#E001375</v>
          </cell>
        </row>
        <row r="298">
          <cell r="C298" t="str">
            <v>НТМК Двут. 60Ш4 С345 27772-15#E001376</v>
          </cell>
        </row>
        <row r="299">
          <cell r="C299" t="str">
            <v>НТМК Двут. 60Ш4 Ст3сп 535-05#E001377</v>
          </cell>
        </row>
        <row r="300">
          <cell r="C300" t="str">
            <v>НТМК Двут. 60Ш6С С255 24107-036-17#E001379</v>
          </cell>
        </row>
        <row r="301">
          <cell r="C301" t="str">
            <v>НТМК Двут. 60Ш6С С345 24107-036-17#E001380</v>
          </cell>
        </row>
        <row r="302">
          <cell r="C302" t="str">
            <v>НТМК Двут. 60Ш6С Ст3сп 24107-036-17#E001381</v>
          </cell>
        </row>
        <row r="303">
          <cell r="C303" t="str">
            <v>НТМК Двут. 70Б1 09Г2С 19281-14#E001397</v>
          </cell>
        </row>
        <row r="304">
          <cell r="C304" t="str">
            <v>НТМК Двут. 70Б1 С255 27772-15#E001399</v>
          </cell>
        </row>
        <row r="305">
          <cell r="C305" t="str">
            <v>НТМК Двут. 70Б1 С345 27772-15#E001400</v>
          </cell>
        </row>
        <row r="306">
          <cell r="C306" t="str">
            <v>НТМК Двут. 70Б1 Ст3сп 535-05#E001401</v>
          </cell>
        </row>
        <row r="307">
          <cell r="C307" t="str">
            <v>НТМК Двут. 70Б2 09Г2С 19281-14#E001402</v>
          </cell>
        </row>
        <row r="308">
          <cell r="C308" t="str">
            <v>НТМК Двут. 70Б2 С255 27772-15#E001404</v>
          </cell>
        </row>
        <row r="309">
          <cell r="C309" t="str">
            <v>НТМК Двут. 70Б2 С345 27772-15#E001405</v>
          </cell>
        </row>
        <row r="310">
          <cell r="C310" t="str">
            <v>НТМК Двут. 70Б2 Ст3сп 535-05#E001406</v>
          </cell>
        </row>
        <row r="311">
          <cell r="C311" t="str">
            <v>НТМК Двут. 70Ш1 09Г2С 19281-14#E001407</v>
          </cell>
        </row>
        <row r="312">
          <cell r="C312" t="str">
            <v>НТМК Двут. 70Ш1 С255 27772-15#E001409</v>
          </cell>
        </row>
        <row r="313">
          <cell r="C313" t="str">
            <v>НТМК Двут. 70Ш1 С345 27772-15#E001410</v>
          </cell>
        </row>
        <row r="314">
          <cell r="C314" t="str">
            <v>НТМК Двут. 70Ш1 Ст3сп 535-05#E001411</v>
          </cell>
        </row>
        <row r="315">
          <cell r="C315" t="str">
            <v>НТМК Двут. 70Ш2 09Г2С 19281-14#E001412</v>
          </cell>
        </row>
        <row r="316">
          <cell r="C316" t="str">
            <v>НТМК Двут. 70Ш2 С255 27772-15#E001414</v>
          </cell>
        </row>
        <row r="317">
          <cell r="C317" t="str">
            <v>НТМК Двут. 70Ш2 С345 27772-15#E001415</v>
          </cell>
        </row>
        <row r="318">
          <cell r="C318" t="str">
            <v>НТМК Двут. 70Ш2 Ст3сп 535-05#E001416</v>
          </cell>
        </row>
        <row r="319">
          <cell r="C319" t="str">
            <v>НТМК Двут. 70Ш3 09Г2С 19281-14#E001417</v>
          </cell>
        </row>
        <row r="320">
          <cell r="C320" t="str">
            <v>НТМК Двут. 70Ш3 С255 27772-15#E001419</v>
          </cell>
        </row>
        <row r="321">
          <cell r="C321" t="str">
            <v>НТМК Двут. 70Ш3 С345 27772-15#E001420</v>
          </cell>
        </row>
        <row r="322">
          <cell r="C322" t="str">
            <v>НТМК Двут. 70Ш3 Ст3сп 535-05#E001422</v>
          </cell>
        </row>
        <row r="323">
          <cell r="C323" t="str">
            <v>НТМК Двут. 70Ш4 09Г2С 19281-14#E001423</v>
          </cell>
        </row>
        <row r="324">
          <cell r="C324" t="str">
            <v>НТМК Двут. 70Ш4 С255 27772-15#E001425</v>
          </cell>
        </row>
        <row r="325">
          <cell r="C325" t="str">
            <v>НТМК Двут. 70Ш4 С345 27772-15#E001426</v>
          </cell>
        </row>
        <row r="326">
          <cell r="C326" t="str">
            <v>НТМК Двут. 70Ш4 Ст3сп 535-05#E001427</v>
          </cell>
        </row>
        <row r="327">
          <cell r="C327" t="str">
            <v>НТМК Двут. 70Ш5 09Г2С 19281-14#E001429</v>
          </cell>
        </row>
        <row r="328">
          <cell r="C328" t="str">
            <v>НТМК Двут. 70Ш5 С255 24107-036-17#E001431</v>
          </cell>
        </row>
        <row r="329">
          <cell r="C329" t="str">
            <v>НТМК Двут. 70Ш5 С255 27772-15#E001432</v>
          </cell>
        </row>
        <row r="330">
          <cell r="C330" t="str">
            <v>НТМК Двут. 70Ш5 С345 24107-036-17#E001433</v>
          </cell>
        </row>
        <row r="331">
          <cell r="C331" t="str">
            <v>НТМК Двут. 70Ш5 С345 27772-15#E001434</v>
          </cell>
        </row>
        <row r="332">
          <cell r="C332" t="str">
            <v>НТМК Двут. 70Ш5 Ст3сп 24107-036-17#E001436</v>
          </cell>
        </row>
        <row r="333">
          <cell r="C333" t="str">
            <v>НТМК Двут. 70Ш6С С255 24107-036-17#E001440</v>
          </cell>
        </row>
        <row r="334">
          <cell r="C334" t="str">
            <v>НТМК Двут. 70Ш6С С345 24107-036-17#E001441</v>
          </cell>
        </row>
        <row r="335">
          <cell r="C335" t="str">
            <v>НТМК Двут. 70Ш6С Ст3сп 24107-036-17#E001442</v>
          </cell>
        </row>
        <row r="336">
          <cell r="C336" t="str">
            <v>НТМК Уг. 140х10 09Г2С 19281-14#E001587</v>
          </cell>
        </row>
        <row r="337">
          <cell r="C337" t="str">
            <v>НТМК Уг. 140х10 С255 27772-15#E001589</v>
          </cell>
        </row>
        <row r="338">
          <cell r="C338" t="str">
            <v>НТМК Уг. 140х10 С345 27772-15#E001590</v>
          </cell>
        </row>
        <row r="339">
          <cell r="C339" t="str">
            <v>НТМК Уг. 140х10 Ст3сп 535-05#E001592</v>
          </cell>
        </row>
        <row r="340">
          <cell r="C340" t="str">
            <v>НТМК Уг. 140х12 09Г2С 19281-14#E001593</v>
          </cell>
        </row>
        <row r="341">
          <cell r="C341" t="str">
            <v>НТМК Уг. 140х12 С255 27772-15#E001595</v>
          </cell>
        </row>
        <row r="342">
          <cell r="C342" t="str">
            <v>НТМК Уг. 140х12 С345 27772-15#E001596</v>
          </cell>
        </row>
        <row r="343">
          <cell r="C343" t="str">
            <v>НТМК Уг. 140х12 Ст3сп 535-05#E001597</v>
          </cell>
        </row>
        <row r="344">
          <cell r="C344" t="str">
            <v>НТМК Уг. 140х9 09Г2С 19281-14#E001598</v>
          </cell>
        </row>
        <row r="345">
          <cell r="C345" t="str">
            <v>НТМК Уг. 140х9 С255 27772-15#E001600</v>
          </cell>
        </row>
        <row r="346">
          <cell r="C346" t="str">
            <v>НТМК Уг. 140х9 С345 27772-15#E001601</v>
          </cell>
        </row>
        <row r="347">
          <cell r="C347" t="str">
            <v>НТМК Уг. 140х9 Ст3сп 535-05#E001603</v>
          </cell>
        </row>
        <row r="348">
          <cell r="C348" t="str">
            <v>НТМК Уг. 160х10 09Г2С 19281-14#E001604</v>
          </cell>
        </row>
        <row r="349">
          <cell r="C349" t="str">
            <v>НТМК Уг. 160х10 С255 27772-15#E001607</v>
          </cell>
        </row>
        <row r="350">
          <cell r="C350" t="str">
            <v>НТМК Уг. 160х10 С345 27772-15#E001608</v>
          </cell>
        </row>
        <row r="351">
          <cell r="C351" t="str">
            <v>НТМК Уг. 160х10 Ст3сп 535-05#E001612</v>
          </cell>
        </row>
        <row r="352">
          <cell r="C352" t="str">
            <v>НТМК Уг. 160х100х10 09Г2С 19281-14#E001613</v>
          </cell>
        </row>
        <row r="353">
          <cell r="C353" t="str">
            <v>НТМК Уг. 160х100х10 С255 27772-15#E001620</v>
          </cell>
        </row>
        <row r="354">
          <cell r="C354" t="str">
            <v>НТМК Уг. 160х100х10 Ст3сп 535-05#E001624</v>
          </cell>
        </row>
        <row r="355">
          <cell r="C355" t="str">
            <v>НТМК Уг. 160х100х14 09Г2С 19281-14#E001629</v>
          </cell>
        </row>
        <row r="356">
          <cell r="C356" t="str">
            <v>НТМК Уг. 160х100х14 С255 27772-15#E001630</v>
          </cell>
        </row>
        <row r="357">
          <cell r="C357" t="str">
            <v>НТМК Уг. 160х100х14 С345 27772-15#E001631</v>
          </cell>
        </row>
        <row r="358">
          <cell r="C358" t="str">
            <v>НТМК Уг. 160х100х14 Ст3сп 535-05#E001632</v>
          </cell>
        </row>
        <row r="359">
          <cell r="C359" t="str">
            <v>НТМК Уг. 160х11 09Г2С 19281-14#E001633</v>
          </cell>
        </row>
        <row r="360">
          <cell r="C360" t="str">
            <v>НТМК Уг. 160х11 С255 27772-15#E001635</v>
          </cell>
        </row>
        <row r="361">
          <cell r="C361" t="str">
            <v>НТМК Уг. 160х11 С345 27772-15#E001636</v>
          </cell>
        </row>
        <row r="362">
          <cell r="C362" t="str">
            <v>НТМК Уг. 160х11 Ст3сп 535-05#E001640</v>
          </cell>
        </row>
        <row r="363">
          <cell r="C363" t="str">
            <v>НТМК Уг. 160х12 09Г2С 19281-14#E001641</v>
          </cell>
        </row>
        <row r="364">
          <cell r="C364" t="str">
            <v>НТМК Уг. 160х12 С255 27772-15#E001645</v>
          </cell>
        </row>
        <row r="365">
          <cell r="C365" t="str">
            <v>НТМК Уг. 160х12 С345 27772-15#E001646</v>
          </cell>
        </row>
        <row r="366">
          <cell r="C366" t="str">
            <v>НТМК Уг. 160х12 Ст3сп 535-05#E001650</v>
          </cell>
        </row>
        <row r="367">
          <cell r="C367" t="str">
            <v>НТМК Уг. 160х14 09Г2С 19281-14#E001651</v>
          </cell>
        </row>
        <row r="368">
          <cell r="C368" t="str">
            <v>НТМК Уг. 160х14 С255 27772-15#E001654</v>
          </cell>
        </row>
        <row r="369">
          <cell r="C369" t="str">
            <v>НТМК Уг. 160х14 С345 27772-15#E001655</v>
          </cell>
        </row>
        <row r="370">
          <cell r="C370" t="str">
            <v>НТМК Уг. 160х14 Ст3сп 535-05#E001659</v>
          </cell>
        </row>
        <row r="371">
          <cell r="C371" t="str">
            <v>НТМК Уг. 160х16 09Г2С 19281-14#E001660</v>
          </cell>
        </row>
        <row r="372">
          <cell r="C372" t="str">
            <v>НТМК Уг. 160х16 С255 27772-15#E001664</v>
          </cell>
        </row>
        <row r="373">
          <cell r="C373" t="str">
            <v>НТМК Уг. 160х16 С345 27772-15#E001665</v>
          </cell>
        </row>
        <row r="374">
          <cell r="C374" t="str">
            <v>НТМК Уг. 160х16 Ст3сп 535-05#E001669</v>
          </cell>
        </row>
        <row r="375">
          <cell r="C375" t="str">
            <v>НТМК Уг. 160х20 09Г2С 19281-14#E001672</v>
          </cell>
        </row>
        <row r="376">
          <cell r="C376" t="str">
            <v>НТМК Уг. 160х20 С345 27772-15#E001673</v>
          </cell>
        </row>
        <row r="377">
          <cell r="C377" t="str">
            <v>НТМК Уг. 180х11 09Г2С 19281-14#E001675</v>
          </cell>
        </row>
        <row r="378">
          <cell r="C378" t="str">
            <v>НТМК Уг. 180х11 С255 27772-15#E001677</v>
          </cell>
        </row>
        <row r="379">
          <cell r="C379" t="str">
            <v>НТМК Уг. 180х11 С345 27772-15#E001678</v>
          </cell>
        </row>
        <row r="380">
          <cell r="C380" t="str">
            <v>НТМК Уг. 180х11 Ст3сп 535-05#E001682</v>
          </cell>
        </row>
        <row r="381">
          <cell r="C381" t="str">
            <v>НТМК Уг. 180х12 09Г2С 19281-14#E001683</v>
          </cell>
        </row>
        <row r="382">
          <cell r="C382" t="str">
            <v>НТМК Уг. 180х12 С255 27772-15#E001685</v>
          </cell>
        </row>
        <row r="383">
          <cell r="C383" t="str">
            <v>НТМК Уг. 180х12 С345 27772-15#E001686</v>
          </cell>
        </row>
        <row r="384">
          <cell r="C384" t="str">
            <v>НТМК Уг. 180х12 Ст3сп 535-05#E001690</v>
          </cell>
        </row>
        <row r="385">
          <cell r="C385" t="str">
            <v>НТМК Уг. 200х12 09Г2С 19281-14#E001691</v>
          </cell>
        </row>
        <row r="386">
          <cell r="C386" t="str">
            <v>НТМК Уг. 200х12 С255 27772-15#E001693</v>
          </cell>
        </row>
        <row r="387">
          <cell r="C387" t="str">
            <v>НТМК Уг. 200х12 С345 27772-15#E001694</v>
          </cell>
        </row>
        <row r="388">
          <cell r="C388" t="str">
            <v>НТМК Уг. 200х12 Ст3сп 535-05#E001697</v>
          </cell>
        </row>
        <row r="389">
          <cell r="C389" t="str">
            <v>НТМК Уг. 200х14 09Г2С 19281-14#E001698</v>
          </cell>
        </row>
        <row r="390">
          <cell r="C390" t="str">
            <v>НТМК Уг. 200х14 С255 27772-15#E001700</v>
          </cell>
        </row>
        <row r="391">
          <cell r="C391" t="str">
            <v>НТМК Уг. 200х14 С345 27772-15#E001701</v>
          </cell>
        </row>
        <row r="392">
          <cell r="C392" t="str">
            <v>НТМК Уг. 200х14 Ст3сп 535-05#E001704</v>
          </cell>
        </row>
        <row r="393">
          <cell r="C393" t="str">
            <v>НТМК Уг. 200х16 09Г2С 19281-14#E001705</v>
          </cell>
        </row>
        <row r="394">
          <cell r="C394" t="str">
            <v>НТМК Уг. 200х16 С255 27772-15#E001708</v>
          </cell>
        </row>
        <row r="395">
          <cell r="C395" t="str">
            <v>НТМК Уг. 200х16 С345 27772-15#E001709</v>
          </cell>
        </row>
        <row r="396">
          <cell r="C396" t="str">
            <v>НТМК Уг. 200х16 Ст3сп 535-05#E001713</v>
          </cell>
        </row>
        <row r="397">
          <cell r="C397" t="str">
            <v>НТМК Уг. 200х20 09Г2С 19281-14#E001714</v>
          </cell>
        </row>
        <row r="398">
          <cell r="C398" t="str">
            <v>НТМК Уг. 200х20 С255 27772-15#E001717</v>
          </cell>
        </row>
        <row r="399">
          <cell r="C399" t="str">
            <v>НТМК Уг. 200х20 С345 27772-15#E001718</v>
          </cell>
        </row>
        <row r="400">
          <cell r="C400" t="str">
            <v>НТМК Уг. 200х20 Ст3сп 535-05#E001722</v>
          </cell>
        </row>
        <row r="401">
          <cell r="C401" t="str">
            <v>НТМК Швел. 16П 09Г2С 19281-14#E001946</v>
          </cell>
        </row>
        <row r="402">
          <cell r="C402" t="str">
            <v>НТМК Швел. 16П С255 27772-15#E001952</v>
          </cell>
        </row>
        <row r="403">
          <cell r="C403" t="str">
            <v>НТМК Швел. 16П С345 27772-15#E001953</v>
          </cell>
        </row>
        <row r="404">
          <cell r="C404" t="str">
            <v>НТМК Швел. 16П Ст3сп 535-05#E001960</v>
          </cell>
        </row>
        <row r="405">
          <cell r="C405" t="str">
            <v>НТМК Швел. 16У 09Г2С 19281-14#E001961</v>
          </cell>
        </row>
        <row r="406">
          <cell r="C406" t="str">
            <v>НТМК Швел. 16У С255 27772-15#E001964</v>
          </cell>
        </row>
        <row r="407">
          <cell r="C407" t="str">
            <v>НТМК Швел. 16У С345 27772-15#E001965</v>
          </cell>
        </row>
        <row r="408">
          <cell r="C408" t="str">
            <v>НТМК Швел. 16У Ст3сп 535-05#E001969</v>
          </cell>
        </row>
        <row r="409">
          <cell r="C409" t="str">
            <v>НТМК Швел. 18У 09Г2С 19281-14#E001975</v>
          </cell>
        </row>
        <row r="410">
          <cell r="C410" t="str">
            <v>НТМК Швел. 18У С255 27772-15#E001978</v>
          </cell>
        </row>
        <row r="411">
          <cell r="C411" t="str">
            <v>НТМК Швел. 18У С345 27772-15#E001979</v>
          </cell>
        </row>
        <row r="412">
          <cell r="C412" t="str">
            <v>НТМК Швел. 18У Ст3сп 535-05#E001983</v>
          </cell>
        </row>
        <row r="413">
          <cell r="C413" t="str">
            <v>НТМК Швел. 20П 09Г2С 19281-14#E001987</v>
          </cell>
        </row>
        <row r="414">
          <cell r="C414" t="str">
            <v>НТМК Швел. 20П С255 27772-15#E001990</v>
          </cell>
        </row>
        <row r="415">
          <cell r="C415" t="str">
            <v>НТМК Швел. 20П С345 27772-15#E001991</v>
          </cell>
        </row>
        <row r="416">
          <cell r="C416" t="str">
            <v>НТМК Швел. 20П Ст3сп 535-05#E001996</v>
          </cell>
        </row>
        <row r="417">
          <cell r="C417" t="str">
            <v>НТМК Швел. 20У 09Г2С 19281-14#E001997</v>
          </cell>
        </row>
        <row r="418">
          <cell r="C418" t="str">
            <v>НТМК Швел. 20У С255 27772-15#E002000</v>
          </cell>
        </row>
        <row r="419">
          <cell r="C419" t="str">
            <v>НТМК Швел. 20У С345 27772-15#E002001</v>
          </cell>
        </row>
        <row r="420">
          <cell r="C420" t="str">
            <v>НТМК Швел. 20У Ст3сп 535-05#E002005</v>
          </cell>
        </row>
        <row r="421">
          <cell r="C421" t="str">
            <v>НТМК Швел. 22П 09Г2С 19281-14#E002007</v>
          </cell>
        </row>
        <row r="422">
          <cell r="C422" t="str">
            <v>НТМК Швел. 22П С255 27772-15#E002011</v>
          </cell>
        </row>
        <row r="423">
          <cell r="C423" t="str">
            <v>НТМК Швел. 22П С345 27772-15#E002012</v>
          </cell>
        </row>
        <row r="424">
          <cell r="C424" t="str">
            <v>НТМК Швел. 22П Ст3сп 535-05#E002017</v>
          </cell>
        </row>
        <row r="425">
          <cell r="C425" t="str">
            <v>НТМК Швел. 24П 09Г2С 19281-14#E002018</v>
          </cell>
        </row>
        <row r="426">
          <cell r="C426" t="str">
            <v>НТМК Швел. 24П С255 27772-15#E002022</v>
          </cell>
        </row>
        <row r="427">
          <cell r="C427" t="str">
            <v>НТМК Швел. 24П С345 27772-15#E002023</v>
          </cell>
        </row>
        <row r="428">
          <cell r="C428" t="str">
            <v>НТМК Швел. 24П Ст3сп 535-05#E002028</v>
          </cell>
        </row>
        <row r="429">
          <cell r="C429" t="str">
            <v>НТМК Швел. 24У 09Г2С 19281-14#E002029</v>
          </cell>
        </row>
        <row r="430">
          <cell r="C430" t="str">
            <v>НТМК Швел. 24У С255 27772-15#E002033</v>
          </cell>
        </row>
        <row r="431">
          <cell r="C431" t="str">
            <v>НТМК Швел. 24У С345 27772-15#E002034</v>
          </cell>
        </row>
        <row r="432">
          <cell r="C432" t="str">
            <v>НТМК Швел. 24У Ст3сп 535-05#E002038</v>
          </cell>
        </row>
        <row r="433">
          <cell r="C433" t="str">
            <v>НТМК Швел. 27У 09Г2С 19281-14#E002044</v>
          </cell>
        </row>
        <row r="434">
          <cell r="C434" t="str">
            <v>НТМК Швел. 27У С255 27772-15#E002047</v>
          </cell>
        </row>
        <row r="435">
          <cell r="C435" t="str">
            <v>НТМК Швел. 27У С345 27772-15#E002048</v>
          </cell>
        </row>
        <row r="436">
          <cell r="C436" t="str">
            <v>НТМК Швел. 27У Ст3сп 535-05#E002052</v>
          </cell>
        </row>
        <row r="437">
          <cell r="C437" t="str">
            <v>НТМК Швел. 30У 09Г2С 19281-14#E002059</v>
          </cell>
        </row>
        <row r="438">
          <cell r="C438" t="str">
            <v>НТМК Швел. 30У С255 27772-15#E002063</v>
          </cell>
        </row>
        <row r="439">
          <cell r="C439" t="str">
            <v>НТМК Швел. 30У С345 27772-15#E002064</v>
          </cell>
        </row>
        <row r="440">
          <cell r="C440" t="str">
            <v>НТМК Швел. 30У Ст3сп 535-05#E002068</v>
          </cell>
        </row>
        <row r="441">
          <cell r="C441" t="str">
            <v>НТМК Шпунт Л5-УМ С255 27772-15#E002100</v>
          </cell>
        </row>
        <row r="442">
          <cell r="C442" t="str">
            <v>НТМК Шпунт Л5-УМ С320 27772-15#E002102</v>
          </cell>
        </row>
        <row r="443">
          <cell r="C443" t="str">
            <v>НТМК Уголок н/п 160х100х10 09Г2С 15 19281-14#9682</v>
          </cell>
        </row>
        <row r="444">
          <cell r="C444" t="str">
            <v>НТМК Уголок н/п 160Х100Х10 325-09Г2С-14#7390</v>
          </cell>
        </row>
        <row r="445">
          <cell r="C445" t="str">
            <v>НТМК Уголок н/п 160Х100Х10 345-09Г2С-14#4251</v>
          </cell>
        </row>
        <row r="446">
          <cell r="C446" t="str">
            <v>НТМК Уголок н/п 160Х100Х10 345-09Г2СД-14#6753</v>
          </cell>
        </row>
        <row r="447">
          <cell r="C447" t="str">
            <v>НТМК Уголок н/п 160Х100Х10 375-09Г2С-14#7936</v>
          </cell>
        </row>
        <row r="448">
          <cell r="C448" t="str">
            <v>НТМК Уголок н/п 160х100х10 3сп 5 535-05 (Н)#4471</v>
          </cell>
        </row>
        <row r="449">
          <cell r="C449" t="str">
            <v>НТМК Уголок н/п 160х100х10 С255 1 27772-2015#10772</v>
          </cell>
        </row>
        <row r="450">
          <cell r="C450" t="str">
            <v>НТМК Уголок н/п 160Х100Х14 09Г2С 12 19281-14#6075</v>
          </cell>
        </row>
        <row r="451">
          <cell r="C451" t="str">
            <v>НТМК Уголок н/п 160Х100Х14 3сп 5 535-05#2913</v>
          </cell>
        </row>
        <row r="452">
          <cell r="C452" t="str">
            <v>НТМК Уголок н/п 160Х100Х14 С255 1 27772-2015#10771</v>
          </cell>
        </row>
        <row r="453">
          <cell r="C453" t="str">
            <v>НТМК Уголок н/п 160Х100Х14 С345 2 27772-2015    #10292</v>
          </cell>
        </row>
        <row r="454">
          <cell r="C454" t="str">
            <v>НТМК Уголок н/п 160Х100Х14 С345 3 27772-2015#10320</v>
          </cell>
        </row>
        <row r="455">
          <cell r="C455" t="str">
            <v>НТМК Уголок н/п 160Х100Х14 С345 6 27772-2015    #10659</v>
          </cell>
        </row>
        <row r="456">
          <cell r="C456" t="str">
            <v>НТМК Уголок р/п 140Х140Х10 09Г2С 12 19281-14#9516</v>
          </cell>
        </row>
        <row r="457">
          <cell r="C457" t="str">
            <v>НТМК Уголок р/п 140Х140Х10 09Г2С 14 19281-14#9517</v>
          </cell>
        </row>
        <row r="458">
          <cell r="C458" t="str">
            <v>НТМК Уголок р/п 140х140х10 09Г2С 15 19281-14#9683</v>
          </cell>
        </row>
        <row r="459">
          <cell r="C459" t="str">
            <v>НТМК Уголок р/п 140х140х10 3сп 5 535-05#1270</v>
          </cell>
        </row>
        <row r="460">
          <cell r="C460" t="str">
            <v>НТМК Уголок р/п 140х140х10 С255 1 27772-2015#10770</v>
          </cell>
        </row>
        <row r="461">
          <cell r="C461" t="str">
            <v>НТМК Уголок р/п 140Х140Х10 С345 3 27772-2015#10779</v>
          </cell>
        </row>
        <row r="462">
          <cell r="C462" t="str">
            <v>НТМК Уголок р/п 140Х140Х10 С345 6 27772-2015#11139</v>
          </cell>
        </row>
        <row r="463">
          <cell r="C463" t="str">
            <v>НТМК Уголок р/п 140Х140Х12 09Г2С 12 19281-14#9518</v>
          </cell>
        </row>
        <row r="464">
          <cell r="C464" t="str">
            <v>НТМК Уголок р/п 140х140х12 3сп 5 535-05#2674</v>
          </cell>
        </row>
        <row r="465">
          <cell r="C465" t="str">
            <v>НТМК Уголок р/п 140х140х12 С255 1 27772-2015#11180</v>
          </cell>
        </row>
        <row r="466">
          <cell r="C466" t="str">
            <v>НТМК Уголок р/п 140Х140Х12 С345 3 27772-2015#10780</v>
          </cell>
        </row>
        <row r="467">
          <cell r="C467" t="str">
            <v>НТМК Уголок р/п 140Х140Х9 09Г2С 12 19281-14#9519</v>
          </cell>
        </row>
        <row r="468">
          <cell r="C468" t="str">
            <v>НТМК Уголок р/п 140Х140Х9 09Г2С 14 19281-14#9520</v>
          </cell>
        </row>
        <row r="469">
          <cell r="C469" t="str">
            <v>НТМК Уголок р/п 140х140х9 09Г2С 15 19281-14#9684</v>
          </cell>
        </row>
        <row r="470">
          <cell r="C470" t="str">
            <v>НТМК Уголок р/п 140Х140Х9 3СП 5 535-05#2339</v>
          </cell>
        </row>
        <row r="471">
          <cell r="C471" t="str">
            <v>НТМК Уголок р/п 140х140х9 С255 1 27772-2015#10769</v>
          </cell>
        </row>
        <row r="472">
          <cell r="C472" t="str">
            <v>НТМК Уголок р/п 140х140х9 С345 2 27772-2015#10293</v>
          </cell>
        </row>
        <row r="473">
          <cell r="C473" t="str">
            <v>НТМК Уголок р/п 140х140х9 С345 3 27772-2015#10321</v>
          </cell>
        </row>
        <row r="474">
          <cell r="C474" t="str">
            <v>НТМК Уголок р/п 140х140х9 С345 5 27772-2015#10987</v>
          </cell>
        </row>
        <row r="475">
          <cell r="C475" t="str">
            <v>НТМК Уголок р/п 140х140х9 С345 6 27772-2015#10660</v>
          </cell>
        </row>
        <row r="476">
          <cell r="C476" t="str">
            <v>НТМК Уголок р/п 160Х160Х10 09Г2С 12 19281-14#9521</v>
          </cell>
        </row>
        <row r="477">
          <cell r="C477" t="str">
            <v>НТМК Уголок р/п 160Х160Х10 09Г2С 14 19281-14#9522</v>
          </cell>
        </row>
        <row r="478">
          <cell r="C478" t="str">
            <v>НТМК Уголок р/п 160х160х10 09Г2С 15 19281-14#9685</v>
          </cell>
        </row>
        <row r="479">
          <cell r="C479" t="str">
            <v>НТМК Уголок р/п 160Х160Х10 345-09Г2С 12 19281-14#6843</v>
          </cell>
        </row>
        <row r="480">
          <cell r="C480" t="str">
            <v>НТМК Уголок р/п 160Х160Х10 345-09Г2С-14#6851</v>
          </cell>
        </row>
        <row r="481">
          <cell r="C481" t="str">
            <v>НТМК Уголок р/п 160Х160Х10 345-09Г2С-15#11037</v>
          </cell>
        </row>
        <row r="482">
          <cell r="C482" t="str">
            <v>НТМК Уголок р/п 160х160х10 3сп 5 535-05 (Н)#4477</v>
          </cell>
        </row>
        <row r="483">
          <cell r="C483" t="str">
            <v>НТМК Уголок р/п 160х160х10 С255 1 27772-2015#10767</v>
          </cell>
        </row>
        <row r="484">
          <cell r="C484" t="str">
            <v>НТМК Уголок р/п 160х160х10 С345 2 27772-2015#10277</v>
          </cell>
        </row>
        <row r="485">
          <cell r="C485" t="str">
            <v>НТМК Уголок р/п 160х160х10 С345 3 27772-2015#10322</v>
          </cell>
        </row>
        <row r="486">
          <cell r="C486" t="str">
            <v>НТМК Уголок р/п 160х160х10 С345 5 27772-2015#10986</v>
          </cell>
        </row>
        <row r="487">
          <cell r="C487" t="str">
            <v>НТМК Уголок р/п 160х160х10 С345 6 27772-2015#10661</v>
          </cell>
        </row>
        <row r="488">
          <cell r="C488" t="str">
            <v>НТМК Уголок р/п 160Х160Х11 09Г2С 12 19281-14#9523</v>
          </cell>
        </row>
        <row r="489">
          <cell r="C489" t="str">
            <v>НТМК Уголок р/п 160х160х11 3сп 5 535-05 (Н)#4478</v>
          </cell>
        </row>
        <row r="490">
          <cell r="C490" t="str">
            <v>НТМК Уголок р/п 160х160х11 С255 1 27772-2015#10766</v>
          </cell>
        </row>
        <row r="491">
          <cell r="C491" t="str">
            <v>НТМК Уголок р/п 160х160х11 С345 2 27772-2015#10270</v>
          </cell>
        </row>
        <row r="492">
          <cell r="C492" t="str">
            <v>НТМК Уголок р/п 160х160х11 С345 3 27772-2015#10323</v>
          </cell>
        </row>
        <row r="493">
          <cell r="C493" t="str">
            <v>НТМК Уголок р/п 160х160х11 С345 6 27772-2015#10663</v>
          </cell>
        </row>
        <row r="494">
          <cell r="C494" t="str">
            <v>НТМК Уголок р/п 160Х160Х12 09Г2С 12 19281-14#9524</v>
          </cell>
        </row>
        <row r="495">
          <cell r="C495" t="str">
            <v>НТМК Уголок р/п 160Х160Х12 345-09Г2С 12 19281-14#9945</v>
          </cell>
        </row>
        <row r="496">
          <cell r="C496" t="str">
            <v>НТМК Уголок р/п 160х160х12 3сп 5 535-05 (Н)#4480</v>
          </cell>
        </row>
        <row r="497">
          <cell r="C497" t="str">
            <v>НТМК Уголок р/п 160х160х12 С255 1 27772-2015#10765</v>
          </cell>
        </row>
        <row r="498">
          <cell r="C498" t="str">
            <v>НТМК Уголок р/п 160х160х12 С345 2 27772-2015#10271</v>
          </cell>
        </row>
        <row r="499">
          <cell r="C499" t="str">
            <v>НТМК Уголок р/п 160х160х12 С345 3 27772-2015#10324</v>
          </cell>
        </row>
        <row r="500">
          <cell r="C500" t="str">
            <v>НТМК Уголок р/п 160х160х12 С345 6 27772-2015#10667</v>
          </cell>
        </row>
        <row r="501">
          <cell r="C501" t="str">
            <v>НТМК Уголок р/п 160Х160Х14 09Г2С 12 19281-14#9526</v>
          </cell>
        </row>
        <row r="502">
          <cell r="C502" t="str">
            <v>НТМК Уголок р/п 160х160х14 3сп 5 535-05 (Н)#4482</v>
          </cell>
        </row>
        <row r="503">
          <cell r="C503" t="str">
            <v>НТМК Уголок р/п 160х160х14 С255 1 27772-2015#10763</v>
          </cell>
        </row>
        <row r="504">
          <cell r="C504" t="str">
            <v>НТМК Уголок р/п 160Х160Х14 С345 3 27772-2015#10849</v>
          </cell>
        </row>
        <row r="505">
          <cell r="C505" t="str">
            <v>НТМК Уголок р/п 160Х160Х14 С345 6 27772-2015#11181</v>
          </cell>
        </row>
        <row r="506">
          <cell r="C506" t="str">
            <v>НТМК Уголок р/п 160Х160Х16 09Г2С 12 19281-14#9527</v>
          </cell>
        </row>
        <row r="507">
          <cell r="C507" t="str">
            <v>НТМК Уголок р/п 160х160х16 3сп 5 535-05 (Н)#4484</v>
          </cell>
        </row>
        <row r="508">
          <cell r="C508" t="str">
            <v>НТМК Уголок р/п 160х160х16 С255 1 27772-2015#10761</v>
          </cell>
        </row>
        <row r="509">
          <cell r="C509" t="str">
            <v>НТМК Уголок р/п 160х160х16 С345 2 27772-2015#10281</v>
          </cell>
        </row>
        <row r="510">
          <cell r="C510" t="str">
            <v>НТМК Уголок р/п 160х160х16 С345 3 27772-2015#10325</v>
          </cell>
        </row>
        <row r="511">
          <cell r="C511" t="str">
            <v>НТМК Уголок р/п 160х160х16 С345 6 27772-2015#10669</v>
          </cell>
        </row>
        <row r="512">
          <cell r="C512" t="str">
            <v>НТМК Уголок р/п 160х160х20 С345 6 27772-2015    #10487</v>
          </cell>
        </row>
        <row r="513">
          <cell r="C513" t="str">
            <v>НТМК Уголок р/п 180Х180Х11 09Г2С 12 19281-14#9530</v>
          </cell>
        </row>
        <row r="514">
          <cell r="C514" t="str">
            <v>НТМК Уголок р/п 180Х180Х11 09Г2С 14 19281-14#9531</v>
          </cell>
        </row>
        <row r="515">
          <cell r="C515" t="str">
            <v>НТМК Уголок р/п 180х180х11 09Г2С 15 19281-14#9686</v>
          </cell>
        </row>
        <row r="516">
          <cell r="C516" t="str">
            <v>НТМК Уголок р/п 180х180х11 3сп 5 535-05 (Н)#4486</v>
          </cell>
        </row>
        <row r="517">
          <cell r="C517" t="str">
            <v>НТМК Уголок р/п 180х180х11 С255 1 27772-2015#10760</v>
          </cell>
        </row>
        <row r="518">
          <cell r="C518" t="str">
            <v>НТМК Уголок р/п 180х180х11 С345 2 27772-2015#10237</v>
          </cell>
        </row>
        <row r="519">
          <cell r="C519" t="str">
            <v>НТМК Уголок р/п 180х180х11 С345 3 27772-2015#10326</v>
          </cell>
        </row>
        <row r="520">
          <cell r="C520" t="str">
            <v>НТМК Уголок р/п 180х180х11 С345 5 27772-2015#10988</v>
          </cell>
        </row>
        <row r="521">
          <cell r="C521" t="str">
            <v>НТМК Уголок р/п 180х180х11 С345 6 27772-2015#10675</v>
          </cell>
        </row>
        <row r="522">
          <cell r="C522" t="str">
            <v>НТМК Уголок р/п 180Х180Х12 09Г2С 12 19281-14#9532</v>
          </cell>
        </row>
        <row r="523">
          <cell r="C523" t="str">
            <v>НТМК Уголок р/п 180х180х12 3сп 5 535-05 (Н)#4487</v>
          </cell>
        </row>
        <row r="524">
          <cell r="C524" t="str">
            <v>НТМК Уголок р/п 180х180х12 С255 1 27772-2015#10759</v>
          </cell>
        </row>
        <row r="525">
          <cell r="C525" t="str">
            <v>НТМК Уголок р/п 180х180х12 С345 2 27772-2015#10241</v>
          </cell>
        </row>
        <row r="526">
          <cell r="C526" t="str">
            <v>НТМК Уголок р/п 180х180х12 С345 3 27772-2015#10327</v>
          </cell>
        </row>
        <row r="527">
          <cell r="C527" t="str">
            <v>НТМК Уголок р/п 180х180х12 С345 6 27772-2015#10677</v>
          </cell>
        </row>
        <row r="528">
          <cell r="C528" t="str">
            <v>НТМК Уголок р/п 200Х200Х12 09Г2С 12 19281-14#9533</v>
          </cell>
        </row>
        <row r="529">
          <cell r="C529" t="str">
            <v>НТМК Уголок р/п 200х200х12 3сп 5 535-05#8238</v>
          </cell>
        </row>
        <row r="530">
          <cell r="C530" t="str">
            <v>НТМК Уголок р/п 200Х200Х12 С255 1 27772-2015#10757</v>
          </cell>
        </row>
        <row r="531">
          <cell r="C531" t="str">
            <v>НТМК Уголок р/п 200х200х12 С345 2 27772-2015#10758</v>
          </cell>
        </row>
        <row r="532">
          <cell r="C532" t="str">
            <v>НТМК Уголок р/п 200х200х12 С345 3 27772-2015#10781</v>
          </cell>
        </row>
        <row r="533">
          <cell r="C533" t="str">
            <v>НТМК Уголок р/п 200х200х12 С345 5 27772-2015#10989</v>
          </cell>
        </row>
        <row r="534">
          <cell r="C534" t="str">
            <v>НТМК Уголок р/п 200х200х12 С345 6 27772-2015#10863</v>
          </cell>
        </row>
        <row r="535">
          <cell r="C535" t="str">
            <v>НТМК Уголок р/п 200Х200Х14 09Г2С 12 19281-14#9534</v>
          </cell>
        </row>
        <row r="536">
          <cell r="C536" t="str">
            <v>НТМК Уголок р/п 200х200х14 3сп 5 535-05#8239</v>
          </cell>
        </row>
        <row r="537">
          <cell r="C537" t="str">
            <v>НТМК Уголок р/п 200х200х14 С255 1 27772-2015#10955</v>
          </cell>
        </row>
        <row r="538">
          <cell r="C538" t="str">
            <v>НТМК Уголок р/п 200х200х14 С345 3 27772-2015#10783</v>
          </cell>
        </row>
        <row r="539">
          <cell r="C539" t="str">
            <v>НТМК Уголок р/п 200х200х14 С345 5 27772-2015#10991</v>
          </cell>
        </row>
        <row r="540">
          <cell r="C540" t="str">
            <v>НТМК Уголок р/п 200х200х14 С345 6 27772-2015#10864</v>
          </cell>
        </row>
        <row r="541">
          <cell r="C541" t="str">
            <v>НТМК Уголок р/п 200Х200Х16 09Г2С 12 19281-14#9535</v>
          </cell>
        </row>
        <row r="542">
          <cell r="C542" t="str">
            <v>НТМК Уголок р/п 200х200х16 3сп 5 535-05 (Н)#4489</v>
          </cell>
        </row>
        <row r="543">
          <cell r="C543" t="str">
            <v>НТМК Уголок р/п 200х200х16 С255 1 27772-2015#10756</v>
          </cell>
        </row>
        <row r="544">
          <cell r="C544" t="str">
            <v>НТМК Уголок р/п 200х200х16 С345 2 27772-2015#10280</v>
          </cell>
        </row>
        <row r="545">
          <cell r="C545" t="str">
            <v>НТМК Уголок р/п 200х200х16 С345 3 27772-2015#10328</v>
          </cell>
        </row>
        <row r="546">
          <cell r="C546" t="str">
            <v>НТМК Уголок р/п 200х200х16 С345 6 27772-2015#10678</v>
          </cell>
        </row>
        <row r="547">
          <cell r="C547" t="str">
            <v>НТМК Уголок р/п 200Х200Х18 09Г2С 12 19281-14#9537</v>
          </cell>
        </row>
        <row r="548">
          <cell r="C548" t="str">
            <v>НТМК Уголок р/п 200х200х18 3сп 5 535-05 (Н)#4491</v>
          </cell>
        </row>
        <row r="549">
          <cell r="C549" t="str">
            <v>НТМК Уголок р/п 200Х200Х20 09Г2С 12 19281-14#9538</v>
          </cell>
        </row>
        <row r="550">
          <cell r="C550" t="str">
            <v>НТМК Уголок р/п 200х200х20 3сп 5 535-05 (Н)#4493</v>
          </cell>
        </row>
        <row r="551">
          <cell r="C551" t="str">
            <v>НТМК Уголок р/п 200х200х20 С255 1 27772-2015#10755</v>
          </cell>
        </row>
        <row r="552">
          <cell r="C552" t="str">
            <v>НТМК Уголок р/п 200х200х20 С345 3 27772-2015#10329</v>
          </cell>
        </row>
        <row r="553">
          <cell r="C553" t="str">
            <v>НТМК Швеллер 16П 09Г2С 12 19281-2014#9586</v>
          </cell>
        </row>
        <row r="554">
          <cell r="C554" t="str">
            <v>НТМК Швеллер 16П 3СП 5 535-05#9038</v>
          </cell>
        </row>
        <row r="555">
          <cell r="C555" t="str">
            <v>НТМК Швеллер 16П С255 1 27772-2015#10754</v>
          </cell>
        </row>
        <row r="556">
          <cell r="C556" t="str">
            <v>НТМК Швеллер 16П С345 2 27772-2015#10587</v>
          </cell>
        </row>
        <row r="557">
          <cell r="C557" t="str">
            <v>НТМК Швеллер 16П С345 3 27772-2015#10588</v>
          </cell>
        </row>
        <row r="558">
          <cell r="C558" t="str">
            <v>НТМК Швеллер 16П С345 6 27772-2015#10679</v>
          </cell>
        </row>
        <row r="559">
          <cell r="C559" t="str">
            <v>НТМК Швеллер 16У 09Г2С 12 19281-2014#9587</v>
          </cell>
        </row>
        <row r="560">
          <cell r="C560" t="str">
            <v>НТМК Швеллер 16У 09Г2С 14 19281-2014#9588</v>
          </cell>
        </row>
        <row r="561">
          <cell r="C561" t="str">
            <v>НТМК Швеллер 16У 09Г2С 15 19281-2014#9687</v>
          </cell>
        </row>
        <row r="562">
          <cell r="C562" t="str">
            <v>НТМК Швеллер 16У 325-09Г2С-12 19281-2014#9589</v>
          </cell>
        </row>
        <row r="563">
          <cell r="C563" t="str">
            <v>НТМК Швеллер 16У 345-09Г2С-12 19281-2014#9590</v>
          </cell>
        </row>
        <row r="564">
          <cell r="C564" t="str">
            <v>НТМК Швеллер 16У 345-09Г2С-15 19281-2014#9688</v>
          </cell>
        </row>
        <row r="565">
          <cell r="C565" t="str">
            <v>НТМК Швеллер 16У 3сп 5 535-05 (Н)#4495</v>
          </cell>
        </row>
        <row r="566">
          <cell r="C566" t="str">
            <v>НТМК Швеллер 16У С255 1 27772-2015#10753</v>
          </cell>
        </row>
        <row r="567">
          <cell r="C567" t="str">
            <v>НТМК Швеллер 16У С345 2 27772-2015#10274</v>
          </cell>
        </row>
        <row r="568">
          <cell r="C568" t="str">
            <v>НТМК Швеллер 16У С345 3 27772-2015#10330</v>
          </cell>
        </row>
        <row r="569">
          <cell r="C569" t="str">
            <v>НТМК Швеллер 16У С345 6 27772-2015#10680</v>
          </cell>
        </row>
        <row r="570">
          <cell r="C570" t="str">
            <v>НТМК Швеллер 18У 09Г2С 12 19281-2014#9591</v>
          </cell>
        </row>
        <row r="571">
          <cell r="C571" t="str">
            <v>НТМК Швеллер 18У 09Г2С 14 19281-2014#9592</v>
          </cell>
        </row>
        <row r="572">
          <cell r="C572" t="str">
            <v>НТМК Швеллер 18У 09Г2С 15 19281-2014#9689</v>
          </cell>
        </row>
        <row r="573">
          <cell r="C573" t="str">
            <v>НТМК Швеллер 18У 325-09Г2С-12 19281-2014#9593</v>
          </cell>
        </row>
        <row r="574">
          <cell r="C574" t="str">
            <v>НТМК Швеллер 18У 345-09Г2С-12 19281-2014#9594</v>
          </cell>
        </row>
        <row r="575">
          <cell r="C575" t="str">
            <v>НТМК Швеллер 18У 3сп 5 535-05#867</v>
          </cell>
        </row>
        <row r="576">
          <cell r="C576" t="str">
            <v>НТМК Швеллер 18У 3сп 5 535-05 (Н)#4499</v>
          </cell>
        </row>
        <row r="577">
          <cell r="C577" t="str">
            <v>НТМК Швеллер 18У С255 1 27772-2015#10752</v>
          </cell>
        </row>
        <row r="578">
          <cell r="C578" t="str">
            <v>НТМК Швеллер 18У С345 2 27772-2015#10288</v>
          </cell>
        </row>
        <row r="579">
          <cell r="C579" t="str">
            <v>НТМК Швеллер 18У С345 3 27772-2015#10331</v>
          </cell>
        </row>
        <row r="580">
          <cell r="C580" t="str">
            <v>НТМК Швеллер 18У С345 6 27772-2015#10681</v>
          </cell>
        </row>
        <row r="581">
          <cell r="C581" t="str">
            <v>НТМК Швеллер 20П 09Г2С 12 19281-2014#10733</v>
          </cell>
        </row>
        <row r="582">
          <cell r="C582" t="str">
            <v>НТМК Швеллер 20П 09Г2С 14 19281-2014#10994</v>
          </cell>
        </row>
        <row r="583">
          <cell r="C583" t="str">
            <v>НТМК Швеллер 20П 3сп 5 535-05#10155</v>
          </cell>
        </row>
        <row r="584">
          <cell r="C584" t="str">
            <v>НТМК Швеллер 20П С255 1 27772-2015#10751</v>
          </cell>
        </row>
        <row r="585">
          <cell r="C585" t="str">
            <v>НТМК Швеллер 20П С345 3 27772-2015#10731</v>
          </cell>
        </row>
        <row r="586">
          <cell r="C586" t="str">
            <v>НТМК Швеллер 20П С345 6 27772-2015#10685</v>
          </cell>
        </row>
        <row r="587">
          <cell r="C587" t="str">
            <v>НТМК Швеллер 20У 09Г2С 12 19281-2014#9595</v>
          </cell>
        </row>
        <row r="588">
          <cell r="C588" t="str">
            <v>НТМК Швеллер 20У 09Г2С 13 19281-2014#9690</v>
          </cell>
        </row>
        <row r="589">
          <cell r="C589" t="str">
            <v>НТМК Швеллер 20У 09Г2С 14 19281-2014#9596</v>
          </cell>
        </row>
        <row r="590">
          <cell r="C590" t="str">
            <v>НТМК Швеллер 20У 09Г2С 15 19281-2014#9691</v>
          </cell>
        </row>
        <row r="591">
          <cell r="C591" t="str">
            <v>НТМК Швеллер 20У 295-09Г2С-13 19281-2014#9692</v>
          </cell>
        </row>
        <row r="592">
          <cell r="C592" t="str">
            <v>НТМК Швеллер 20У 325-09Г2С-12 19281-2014#9597</v>
          </cell>
        </row>
        <row r="593">
          <cell r="C593" t="str">
            <v>НТМК Швеллер 20У 345-09Г2С 14 19281-2014#9930</v>
          </cell>
        </row>
        <row r="594">
          <cell r="C594" t="str">
            <v>НТМК Швеллер 20У 345-09Г2С-12 19281-2014#9598</v>
          </cell>
        </row>
        <row r="595">
          <cell r="C595" t="str">
            <v>НТМК Швеллер 20У 345-09Г2С-15 19281-2014#9693</v>
          </cell>
        </row>
        <row r="596">
          <cell r="C596" t="str">
            <v>НТМК Швеллер 20У 345-09Г2С-6 19281-2014#9694</v>
          </cell>
        </row>
        <row r="597">
          <cell r="C597" t="str">
            <v>НТМК Швеллер 20У 3сп 5 535-05 (Н)#4473</v>
          </cell>
        </row>
        <row r="598">
          <cell r="C598" t="str">
            <v>НТМК Швеллер 20У С255 1 27772-2015#10750</v>
          </cell>
        </row>
        <row r="599">
          <cell r="C599" t="str">
            <v>НТМК Швеллер 20У С345 2 27772-2015#10236</v>
          </cell>
        </row>
        <row r="600">
          <cell r="C600" t="str">
            <v>НТМК Швеллер 20У С345 3 27772-2015#10332</v>
          </cell>
        </row>
        <row r="601">
          <cell r="C601" t="str">
            <v>НТМК Швеллер 20У С345 6 27772-2015#10687</v>
          </cell>
        </row>
        <row r="602">
          <cell r="C602" t="str">
            <v>НТМК Швеллер 22П 09Г2С 12 19281-2014#10909</v>
          </cell>
        </row>
        <row r="603">
          <cell r="C603" t="str">
            <v>НТМК Швеллер 22П 09Г2С 15 19281-2014#10995</v>
          </cell>
        </row>
        <row r="604">
          <cell r="C604" t="str">
            <v>НТМК Швеллер 22П 3сп 5 535-05#10908</v>
          </cell>
        </row>
        <row r="605">
          <cell r="C605" t="str">
            <v>НТМК Швеллер 22П С255 1 27772-2015#10903</v>
          </cell>
        </row>
        <row r="606">
          <cell r="C606" t="str">
            <v>НТМК Швеллер 22П С345 2 27772-2015#10904</v>
          </cell>
        </row>
        <row r="607">
          <cell r="C607" t="str">
            <v>НТМК Швеллер 22П С345 3 27772-2015#10905</v>
          </cell>
        </row>
        <row r="608">
          <cell r="C608" t="str">
            <v>НТМК Швеллер 22П С345 6 27772-2015#10906</v>
          </cell>
        </row>
        <row r="609">
          <cell r="C609" t="str">
            <v>НТМК Швеллер 24П 09Г2С 12 19281-2014#9938</v>
          </cell>
        </row>
        <row r="610">
          <cell r="C610" t="str">
            <v>НТМК Швеллер 24П 09Г2С 14 19281-2014#10996</v>
          </cell>
        </row>
        <row r="611">
          <cell r="C611" t="str">
            <v>НТМК Швеллер 24П 3СП 5 535-05 #9939</v>
          </cell>
        </row>
        <row r="612">
          <cell r="C612" t="str">
            <v>НТМК Швеллер 24П С255 1 27772-2015#10749</v>
          </cell>
        </row>
        <row r="613">
          <cell r="C613" t="str">
            <v>НТМК Швеллер 24П С345 3 27772-2015#10735</v>
          </cell>
        </row>
        <row r="614">
          <cell r="C614" t="str">
            <v>НТМК Швеллер 24У 09Г2С 12 19281-2014#9599</v>
          </cell>
        </row>
        <row r="615">
          <cell r="C615" t="str">
            <v>НТМК Швеллер 24У 09Г2С 14 19281-2014#9600</v>
          </cell>
        </row>
        <row r="616">
          <cell r="C616" t="str">
            <v>НТМК Швеллер 24У 09Г2С 15 19281-2014#9695</v>
          </cell>
        </row>
        <row r="617">
          <cell r="C617" t="str">
            <v>НТМК Швеллер 24У 295-09Г2С-13 19281-2014#9697</v>
          </cell>
        </row>
        <row r="618">
          <cell r="C618" t="str">
            <v>НТМК Швеллер 24У 325-09Г2С-12 19281-2014#9601</v>
          </cell>
        </row>
        <row r="619">
          <cell r="C619" t="str">
            <v>НТМК Швеллер 24У 345-09Г2С-12 19281-2014#9602</v>
          </cell>
        </row>
        <row r="620">
          <cell r="C620" t="str">
            <v>НТМК Швеллер 24У 345-09Г2С-14 19281-2014#9603</v>
          </cell>
        </row>
        <row r="621">
          <cell r="C621" t="str">
            <v>НТМК Швеллер 24У 345-09Г2С-15 19281-2014#9972</v>
          </cell>
        </row>
        <row r="622">
          <cell r="C622" t="str">
            <v>НТМК Швеллер 24У 3сп 5 535-05#922</v>
          </cell>
        </row>
        <row r="623">
          <cell r="C623" t="str">
            <v>НТМК Швеллер 24У 3сп 5 535-05 (Н)#4501</v>
          </cell>
        </row>
        <row r="624">
          <cell r="C624" t="str">
            <v>НТМК Швеллер 24У С255 1 27772-2015#10747</v>
          </cell>
        </row>
        <row r="625">
          <cell r="C625" t="str">
            <v>НТМК Швеллер 24У С345 2 27772-2015#10289</v>
          </cell>
        </row>
        <row r="626">
          <cell r="C626" t="str">
            <v>НТМК Швеллер 24У С345 3 27772-2015#10314</v>
          </cell>
        </row>
        <row r="627">
          <cell r="C627" t="str">
            <v>НТМК Швеллер 24У С345 6 27772-2015#10688</v>
          </cell>
        </row>
        <row r="628">
          <cell r="C628" t="str">
            <v>НТМК Швеллер 27У 09Г2С 12 19281-2014#9604</v>
          </cell>
        </row>
        <row r="629">
          <cell r="C629" t="str">
            <v>НТМК Швеллер 27У 09Г2С 14 19281-2014#9605</v>
          </cell>
        </row>
        <row r="630">
          <cell r="C630" t="str">
            <v>НТМК Швеллер 27У 345-09Г2С 15 19281-2014#9698</v>
          </cell>
        </row>
        <row r="631">
          <cell r="C631" t="str">
            <v>НТМК Швеллер 27У 345-09Г2С-12 19281-2014#9606</v>
          </cell>
        </row>
        <row r="632">
          <cell r="C632" t="str">
            <v>НТМК Швеллер 27У 3сп 5 535-05 (Н)#4503</v>
          </cell>
        </row>
        <row r="633">
          <cell r="C633" t="str">
            <v>НТМК Швеллер 27У С255 1 27772-2015#10745</v>
          </cell>
        </row>
        <row r="634">
          <cell r="C634" t="str">
            <v>НТМК Швеллер 27У С345 2 27772-2015#10273</v>
          </cell>
        </row>
        <row r="635">
          <cell r="C635" t="str">
            <v>НТМК Швеллер 27У С345 3 27772-2015#10316</v>
          </cell>
        </row>
        <row r="636">
          <cell r="C636" t="str">
            <v>НТМК Швеллер 27У С345 6 27772-2015#10690</v>
          </cell>
        </row>
        <row r="637">
          <cell r="C637" t="str">
            <v>НТМК Швеллер 30У 09Г2С 12 19281-2014#9607</v>
          </cell>
        </row>
        <row r="638">
          <cell r="C638" t="str">
            <v>НТМК Швеллер 30У 09Г2С 14 19281-2014#9608</v>
          </cell>
        </row>
        <row r="639">
          <cell r="C639" t="str">
            <v>НТМК Швеллер 30У 325-09Г2С-12 19281-2014#9609</v>
          </cell>
        </row>
        <row r="640">
          <cell r="C640" t="str">
            <v>НТМК Швеллер 30У 345-09Г2С-12 19281-2014#9610</v>
          </cell>
        </row>
        <row r="641">
          <cell r="C641" t="str">
            <v>НТМК Швеллер 30У 345-09Г2С-13 19281-2014#9699</v>
          </cell>
        </row>
        <row r="642">
          <cell r="C642" t="str">
            <v>НТМК Швеллер 30У 345-09Г2С-14 19281-2014#9611</v>
          </cell>
        </row>
        <row r="643">
          <cell r="C643" t="str">
            <v>НТМК Швеллер 30У 345-09Г2С-15 19281-2014#9700</v>
          </cell>
        </row>
        <row r="644">
          <cell r="C644" t="str">
            <v>НТМК Швеллер 30У 3сп 5 535-05#885</v>
          </cell>
        </row>
        <row r="645">
          <cell r="C645" t="str">
            <v>НТМК Швеллер 30У 3сп 5 535-05 (Н)#4506</v>
          </cell>
        </row>
        <row r="646">
          <cell r="C646" t="str">
            <v>НТМК Швеллер 30У С255 1 27772-2015#10744</v>
          </cell>
        </row>
        <row r="647">
          <cell r="C647" t="str">
            <v>НТМК Швеллер 30У С345 2 27772-2015#10260</v>
          </cell>
        </row>
        <row r="648">
          <cell r="C648" t="str">
            <v>НТМК Швеллер 30У С345 3 27772-2015#10317</v>
          </cell>
        </row>
        <row r="649">
          <cell r="C649" t="str">
            <v>НТМК Швеллер 30У С345 6 27772-2015#10693</v>
          </cell>
        </row>
        <row r="650">
          <cell r="C650" t="str">
            <v>НТМК Шпунт Л5-УМ 255 14-108-8-2010#6986</v>
          </cell>
        </row>
        <row r="651">
          <cell r="C651" t="str">
            <v>НТМК Шпунт Л5-УМ С320 14-102-8-2003#6775</v>
          </cell>
        </row>
      </sheetData>
      <sheetData sheetId="3">
        <row r="25">
          <cell r="A25" t="str">
            <v>м/д#00003</v>
          </cell>
          <cell r="B25" t="str">
            <v>Ф1 #00006</v>
          </cell>
          <cell r="C25" t="str">
            <v>ОГР&lt;=1М#00015</v>
          </cell>
        </row>
        <row r="26">
          <cell r="A26" t="str">
            <v>н/д№00011</v>
          </cell>
          <cell r="B26" t="str">
            <v>Ф2 #00008</v>
          </cell>
          <cell r="C26" t="str">
            <v>MERA_N</v>
          </cell>
          <cell r="D26" t="str">
            <v>н/д#00011</v>
          </cell>
        </row>
        <row r="27">
          <cell r="A27" t="str">
            <v>мотки #00005</v>
          </cell>
          <cell r="B27" t="str">
            <v>Ф3 #00010</v>
          </cell>
          <cell r="D27" t="str">
            <v>нмд #00022</v>
          </cell>
        </row>
        <row r="28">
          <cell r="A28" t="str">
            <v>100%м/д#00011</v>
          </cell>
          <cell r="B28" t="str">
            <v>Ф4 #00009</v>
          </cell>
          <cell r="D28" t="str">
            <v>100%м/д#00011</v>
          </cell>
        </row>
        <row r="29">
          <cell r="A29" t="str">
            <v>нмд #00022</v>
          </cell>
          <cell r="D29" t="str">
            <v>н/д #00002</v>
          </cell>
        </row>
        <row r="30">
          <cell r="A30" t="str">
            <v>св 12 м#00012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рица"/>
      <sheetName val="жд"/>
      <sheetName val="жд проба"/>
      <sheetName val="Справочник"/>
      <sheetName val="НТМК_пакетировка"/>
      <sheetName val="Вариант 1"/>
      <sheetName val="Вариант 1 (2)"/>
      <sheetName val="Калькулятор"/>
      <sheetName val="Таблица жд"/>
      <sheetName val="Таблица авто"/>
      <sheetName val="авто (2)"/>
    </sheetNames>
    <sheetDataSet>
      <sheetData sheetId="0"/>
      <sheetData sheetId="1"/>
      <sheetData sheetId="2"/>
      <sheetData sheetId="3">
        <row r="1">
          <cell r="A1" t="str">
            <v>Профиль</v>
          </cell>
        </row>
        <row r="2">
          <cell r="A2" t="str">
            <v>18Б</v>
          </cell>
        </row>
        <row r="3">
          <cell r="A3" t="str">
            <v>20Б1</v>
          </cell>
        </row>
        <row r="4">
          <cell r="A4" t="str">
            <v>20Б2</v>
          </cell>
        </row>
        <row r="5">
          <cell r="A5" t="str">
            <v>20Б3</v>
          </cell>
        </row>
        <row r="6">
          <cell r="A6" t="str">
            <v>25Б1</v>
          </cell>
        </row>
        <row r="7">
          <cell r="A7" t="str">
            <v>25Б2</v>
          </cell>
        </row>
        <row r="8">
          <cell r="A8" t="str">
            <v>25Б3</v>
          </cell>
        </row>
        <row r="9">
          <cell r="A9" t="str">
            <v>25Б4</v>
          </cell>
        </row>
        <row r="10">
          <cell r="A10" t="str">
            <v>30Б1</v>
          </cell>
        </row>
        <row r="11">
          <cell r="A11" t="str">
            <v>30Б2</v>
          </cell>
        </row>
        <row r="12">
          <cell r="A12" t="str">
            <v>30Б3</v>
          </cell>
        </row>
        <row r="13">
          <cell r="A13" t="str">
            <v>30Б4</v>
          </cell>
        </row>
        <row r="14">
          <cell r="A14" t="str">
            <v>35Б1</v>
          </cell>
        </row>
        <row r="15">
          <cell r="A15" t="str">
            <v>35Б2</v>
          </cell>
        </row>
        <row r="16">
          <cell r="A16" t="str">
            <v>35Б3</v>
          </cell>
        </row>
        <row r="17">
          <cell r="A17" t="str">
            <v>35Б4</v>
          </cell>
        </row>
        <row r="18">
          <cell r="A18" t="str">
            <v>40Б1</v>
          </cell>
        </row>
        <row r="19">
          <cell r="A19" t="str">
            <v>40Б2</v>
          </cell>
        </row>
        <row r="20">
          <cell r="A20" t="str">
            <v>40Б3</v>
          </cell>
        </row>
        <row r="21">
          <cell r="A21" t="str">
            <v>40Б4</v>
          </cell>
        </row>
        <row r="22">
          <cell r="A22" t="str">
            <v>45Б1</v>
          </cell>
        </row>
        <row r="23">
          <cell r="A23" t="str">
            <v>45Б2</v>
          </cell>
        </row>
        <row r="24">
          <cell r="A24" t="str">
            <v>45Б3</v>
          </cell>
        </row>
        <row r="25">
          <cell r="A25" t="str">
            <v>45Б4</v>
          </cell>
        </row>
        <row r="26">
          <cell r="A26" t="str">
            <v>50Б1</v>
          </cell>
        </row>
        <row r="27">
          <cell r="A27" t="str">
            <v>50Б2</v>
          </cell>
        </row>
        <row r="28">
          <cell r="A28" t="str">
            <v>50Б3</v>
          </cell>
        </row>
        <row r="29">
          <cell r="A29" t="str">
            <v>50Б4</v>
          </cell>
        </row>
        <row r="30">
          <cell r="A30" t="str">
            <v>50Б5</v>
          </cell>
        </row>
        <row r="31">
          <cell r="A31" t="str">
            <v>55Б1</v>
          </cell>
        </row>
        <row r="32">
          <cell r="A32" t="str">
            <v>55Б2</v>
          </cell>
        </row>
        <row r="33">
          <cell r="A33" t="str">
            <v>55Б3</v>
          </cell>
        </row>
        <row r="34">
          <cell r="A34" t="str">
            <v>55Б4</v>
          </cell>
        </row>
        <row r="35">
          <cell r="A35" t="str">
            <v>60Б1</v>
          </cell>
        </row>
        <row r="36">
          <cell r="A36" t="str">
            <v>60Б2</v>
          </cell>
        </row>
        <row r="37">
          <cell r="A37" t="str">
            <v>60Б3</v>
          </cell>
        </row>
        <row r="38">
          <cell r="A38" t="str">
            <v>60Б4</v>
          </cell>
        </row>
        <row r="39">
          <cell r="A39" t="str">
            <v>70Б1</v>
          </cell>
        </row>
        <row r="40">
          <cell r="A40" t="str">
            <v>70Б2</v>
          </cell>
        </row>
        <row r="41">
          <cell r="A41" t="str">
            <v>70Б3</v>
          </cell>
        </row>
        <row r="42">
          <cell r="A42" t="str">
            <v>70Б4</v>
          </cell>
        </row>
        <row r="43">
          <cell r="A43" t="str">
            <v>15К1</v>
          </cell>
        </row>
        <row r="44">
          <cell r="A44" t="str">
            <v>15К2</v>
          </cell>
        </row>
        <row r="45">
          <cell r="A45" t="str">
            <v>15К3</v>
          </cell>
        </row>
        <row r="46">
          <cell r="A46" t="str">
            <v>15К4</v>
          </cell>
        </row>
        <row r="47">
          <cell r="A47" t="str">
            <v>15К5</v>
          </cell>
        </row>
        <row r="48">
          <cell r="A48" t="str">
            <v>20К1</v>
          </cell>
        </row>
        <row r="49">
          <cell r="A49" t="str">
            <v>20К2</v>
          </cell>
        </row>
        <row r="50">
          <cell r="A50" t="str">
            <v>20К3</v>
          </cell>
        </row>
        <row r="51">
          <cell r="A51" t="str">
            <v>20К4</v>
          </cell>
        </row>
        <row r="52">
          <cell r="A52" t="str">
            <v>20К5</v>
          </cell>
        </row>
        <row r="53">
          <cell r="A53" t="str">
            <v>20К6</v>
          </cell>
        </row>
        <row r="54">
          <cell r="A54" t="str">
            <v>20К7</v>
          </cell>
        </row>
        <row r="55">
          <cell r="A55" t="str">
            <v>20К8</v>
          </cell>
        </row>
        <row r="56">
          <cell r="A56" t="str">
            <v>25К1</v>
          </cell>
        </row>
        <row r="57">
          <cell r="A57" t="str">
            <v>25К2</v>
          </cell>
        </row>
        <row r="58">
          <cell r="A58" t="str">
            <v>25К3</v>
          </cell>
        </row>
        <row r="59">
          <cell r="A59" t="str">
            <v>25К4</v>
          </cell>
        </row>
        <row r="60">
          <cell r="A60" t="str">
            <v>25К5</v>
          </cell>
        </row>
        <row r="61">
          <cell r="A61" t="str">
            <v>25К6</v>
          </cell>
        </row>
        <row r="62">
          <cell r="A62" t="str">
            <v>25К7</v>
          </cell>
        </row>
        <row r="63">
          <cell r="A63" t="str">
            <v>25К8</v>
          </cell>
        </row>
        <row r="64">
          <cell r="A64" t="str">
            <v>25К9</v>
          </cell>
        </row>
        <row r="65">
          <cell r="A65" t="str">
            <v>25К10</v>
          </cell>
        </row>
        <row r="66">
          <cell r="A66" t="str">
            <v>30К1</v>
          </cell>
        </row>
        <row r="67">
          <cell r="A67" t="str">
            <v>30К2</v>
          </cell>
        </row>
        <row r="68">
          <cell r="A68" t="str">
            <v>30К3</v>
          </cell>
        </row>
        <row r="69">
          <cell r="A69" t="str">
            <v>30К4</v>
          </cell>
        </row>
        <row r="70">
          <cell r="A70" t="str">
            <v>30К5</v>
          </cell>
        </row>
        <row r="71">
          <cell r="A71" t="str">
            <v>30К6</v>
          </cell>
        </row>
        <row r="72">
          <cell r="A72" t="str">
            <v>30К7</v>
          </cell>
        </row>
        <row r="73">
          <cell r="A73" t="str">
            <v>30К8</v>
          </cell>
        </row>
        <row r="74">
          <cell r="A74" t="str">
            <v>30К9</v>
          </cell>
        </row>
        <row r="75">
          <cell r="A75" t="str">
            <v>30К10</v>
          </cell>
        </row>
        <row r="76">
          <cell r="A76" t="str">
            <v>30К11</v>
          </cell>
        </row>
        <row r="77">
          <cell r="A77" t="str">
            <v>30К12</v>
          </cell>
        </row>
        <row r="78">
          <cell r="A78" t="str">
            <v>30К13</v>
          </cell>
        </row>
        <row r="79">
          <cell r="A79" t="str">
            <v>35К1</v>
          </cell>
        </row>
        <row r="80">
          <cell r="A80" t="str">
            <v>35К1,5</v>
          </cell>
        </row>
        <row r="81">
          <cell r="A81" t="str">
            <v>35К2</v>
          </cell>
        </row>
        <row r="82">
          <cell r="A82" t="str">
            <v>35К3</v>
          </cell>
        </row>
        <row r="83">
          <cell r="A83" t="str">
            <v>35К4</v>
          </cell>
        </row>
        <row r="84">
          <cell r="A84" t="str">
            <v>35К5</v>
          </cell>
        </row>
        <row r="85">
          <cell r="A85" t="str">
            <v>40К1</v>
          </cell>
        </row>
        <row r="86">
          <cell r="A86" t="str">
            <v>40К2</v>
          </cell>
        </row>
        <row r="87">
          <cell r="A87" t="str">
            <v>40К3</v>
          </cell>
        </row>
        <row r="88">
          <cell r="A88" t="str">
            <v>40К4</v>
          </cell>
        </row>
        <row r="89">
          <cell r="A89" t="str">
            <v>40К4,5</v>
          </cell>
        </row>
        <row r="90">
          <cell r="A90" t="str">
            <v>40К5</v>
          </cell>
        </row>
        <row r="91">
          <cell r="A91" t="str">
            <v>20Ш1</v>
          </cell>
        </row>
        <row r="92">
          <cell r="A92" t="str">
            <v>20Ш2</v>
          </cell>
        </row>
        <row r="93">
          <cell r="A93" t="str">
            <v>20Ш3</v>
          </cell>
        </row>
        <row r="94">
          <cell r="A94" t="str">
            <v>25Ш0</v>
          </cell>
        </row>
        <row r="95">
          <cell r="A95" t="str">
            <v>25Ш1</v>
          </cell>
        </row>
        <row r="96">
          <cell r="A96" t="str">
            <v>25Ш2</v>
          </cell>
        </row>
        <row r="97">
          <cell r="A97" t="str">
            <v>25Ш3</v>
          </cell>
        </row>
        <row r="98">
          <cell r="A98" t="str">
            <v>25Ш4</v>
          </cell>
        </row>
        <row r="99">
          <cell r="A99" t="str">
            <v>25Ш5</v>
          </cell>
        </row>
        <row r="100">
          <cell r="A100" t="str">
            <v>25Ш6</v>
          </cell>
        </row>
        <row r="101">
          <cell r="A101" t="str">
            <v>30Ш0</v>
          </cell>
        </row>
        <row r="102">
          <cell r="A102" t="str">
            <v>30Ш1</v>
          </cell>
        </row>
        <row r="103">
          <cell r="A103" t="str">
            <v>30Ш2</v>
          </cell>
        </row>
        <row r="104">
          <cell r="A104" t="str">
            <v>30Ш3</v>
          </cell>
        </row>
        <row r="105">
          <cell r="A105" t="str">
            <v>35Ш1</v>
          </cell>
        </row>
        <row r="106">
          <cell r="A106" t="str">
            <v>35Ш2</v>
          </cell>
        </row>
        <row r="107">
          <cell r="A107" t="str">
            <v>35Ш3</v>
          </cell>
        </row>
        <row r="108">
          <cell r="A108" t="str">
            <v>35Ш4</v>
          </cell>
        </row>
        <row r="109">
          <cell r="A109" t="str">
            <v>40Ш1</v>
          </cell>
        </row>
        <row r="110">
          <cell r="A110" t="str">
            <v>40Ш2</v>
          </cell>
        </row>
        <row r="111">
          <cell r="A111" t="str">
            <v>40Ш3</v>
          </cell>
        </row>
        <row r="112">
          <cell r="A112" t="str">
            <v>40Ш4</v>
          </cell>
        </row>
        <row r="113">
          <cell r="A113" t="str">
            <v>45Ш0</v>
          </cell>
        </row>
        <row r="114">
          <cell r="A114" t="str">
            <v>45Ш1</v>
          </cell>
        </row>
        <row r="115">
          <cell r="A115" t="str">
            <v>45Ш2</v>
          </cell>
        </row>
        <row r="116">
          <cell r="A116" t="str">
            <v>45Ш3</v>
          </cell>
        </row>
        <row r="117">
          <cell r="A117" t="str">
            <v>50Ш1</v>
          </cell>
        </row>
        <row r="118">
          <cell r="A118" t="str">
            <v>50Ш2</v>
          </cell>
        </row>
        <row r="119">
          <cell r="A119" t="str">
            <v>50Ш3</v>
          </cell>
        </row>
        <row r="120">
          <cell r="A120" t="str">
            <v>50Ш4</v>
          </cell>
        </row>
        <row r="121">
          <cell r="A121" t="str">
            <v>50Ш5</v>
          </cell>
        </row>
        <row r="122">
          <cell r="A122" t="str">
            <v>60Ш1</v>
          </cell>
        </row>
        <row r="123">
          <cell r="A123" t="str">
            <v>60Ш2</v>
          </cell>
        </row>
        <row r="124">
          <cell r="A124" t="str">
            <v>60Ш3</v>
          </cell>
        </row>
        <row r="125">
          <cell r="A125" t="str">
            <v>60Ш4</v>
          </cell>
        </row>
        <row r="126">
          <cell r="A126" t="str">
            <v>60Ш5</v>
          </cell>
        </row>
        <row r="127">
          <cell r="A127" t="str">
            <v>70Ш1</v>
          </cell>
        </row>
        <row r="128">
          <cell r="A128" t="str">
            <v>70Ш2</v>
          </cell>
        </row>
        <row r="129">
          <cell r="A129" t="str">
            <v>70Ш3</v>
          </cell>
        </row>
        <row r="130">
          <cell r="A130" t="str">
            <v>70Ш4</v>
          </cell>
        </row>
        <row r="131">
          <cell r="A131" t="str">
            <v>70Ш5</v>
          </cell>
        </row>
        <row r="132">
          <cell r="A132" t="str">
            <v>24М</v>
          </cell>
        </row>
        <row r="133">
          <cell r="A133" t="str">
            <v>30М</v>
          </cell>
        </row>
        <row r="134">
          <cell r="A134" t="str">
            <v>36М</v>
          </cell>
        </row>
        <row r="135">
          <cell r="A135" t="str">
            <v>45М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зиции заявки"/>
      <sheetName val="Спр(ГрПолучатели)"/>
      <sheetName val="ЗСМК"/>
      <sheetName val="Данные заказчика"/>
      <sheetName val="График_ЗСМК"/>
    </sheetNames>
    <sheetDataSet>
      <sheetData sheetId="0" refreshError="1"/>
      <sheetData sheetId="1" refreshError="1"/>
      <sheetData sheetId="2">
        <row r="2">
          <cell r="C2" t="str">
            <v>ЗСМК Арматура №06 (мотки) 25Г2С А-III 5781#562</v>
          </cell>
        </row>
        <row r="3">
          <cell r="C3" t="str">
            <v>ЗСМК Арматура №06 (мотки) 35ГС А-III 5781#563</v>
          </cell>
        </row>
        <row r="4">
          <cell r="C4" t="str">
            <v>ЗСМК Арматура №06 (мотки) 3пс/сп А-I 5781#301802</v>
          </cell>
        </row>
        <row r="5">
          <cell r="C5" t="str">
            <v>ЗСМК Арматура №06 (мотки) 3сп А-I 5781#10039</v>
          </cell>
        </row>
        <row r="6">
          <cell r="C6" t="str">
            <v>ЗСМК Арматура №08 (мотки) 25Г2С А-III 5781#444</v>
          </cell>
        </row>
        <row r="7">
          <cell r="C7" t="str">
            <v>ЗСМК Арматура №08 (мотки) 35ГС А-III 5781#445</v>
          </cell>
        </row>
        <row r="8">
          <cell r="C8" t="str">
            <v>ЗСМК Арматура №08 (мотки) 3пс А-I 5781#388</v>
          </cell>
        </row>
        <row r="9">
          <cell r="C9" t="str">
            <v>ЗСМК Арматура №08 (мотки) 3пс/сп А-I 5781#301930</v>
          </cell>
        </row>
        <row r="10">
          <cell r="C10" t="str">
            <v>ЗСМК Арматура №08 (мотки) 3сп А-I 5781#389</v>
          </cell>
        </row>
        <row r="11">
          <cell r="C11" t="str">
            <v>ЗСМК Арматура №08 (прутки) А500С 14-1-5254-2006#7039</v>
          </cell>
        </row>
        <row r="12">
          <cell r="C12" t="str">
            <v>ЗСМК Арматура №10 (мотки) 25Г2С А-III 5781#448</v>
          </cell>
        </row>
        <row r="13">
          <cell r="C13" t="str">
            <v>ЗСМК Арматура №10 (мотки) 35ГС А-III 5781#449</v>
          </cell>
        </row>
        <row r="14">
          <cell r="C14" t="str">
            <v>ЗСМК Арматура №10 (мотки) 3пс А-I 5781#404</v>
          </cell>
        </row>
        <row r="15">
          <cell r="C15" t="str">
            <v>ЗСМК Арматура №10 (мотки) 3пс/сп А-I 5781#301765</v>
          </cell>
        </row>
        <row r="16">
          <cell r="C16" t="str">
            <v>ЗСМК Арматура №10 (мотки) 3сп А-I 5781#405</v>
          </cell>
        </row>
        <row r="17">
          <cell r="C17" t="str">
            <v>ЗСМК Арматура №10 (прутки) 28С АТ1000 5781#8237</v>
          </cell>
        </row>
        <row r="18">
          <cell r="C18" t="str">
            <v>ЗСМК Арматура №10 (прутки) 28С АТ800 5781#7926</v>
          </cell>
        </row>
        <row r="19">
          <cell r="C19" t="str">
            <v>ЗСМК Арматура №10 (прутки) 35ГС А-III 5781-82#6648</v>
          </cell>
        </row>
        <row r="20">
          <cell r="C20" t="str">
            <v>ЗСМК Арматура №10 (прутки) 3пс А-I 5781#390</v>
          </cell>
        </row>
        <row r="21">
          <cell r="C21" t="str">
            <v>ЗСМК Арматура №10 (прутки) 3пс/сп А-I 5781#301679</v>
          </cell>
        </row>
        <row r="22">
          <cell r="C22" t="str">
            <v>ЗСМК Арматура №10 (прутки) 3сп А-I 5781#1744</v>
          </cell>
        </row>
        <row r="23">
          <cell r="C23" t="str">
            <v>ЗСМК Арматура №10 (прутки) 5пс/сп А-II 5781#302259</v>
          </cell>
        </row>
        <row r="24">
          <cell r="C24" t="str">
            <v>ЗСМК Арматура №10 (прутки) А500С 14-1-5254-06#6680</v>
          </cell>
        </row>
        <row r="25">
          <cell r="C25" t="str">
            <v>ЗСМК Арматура №10 (прутки) А500С  52544-2006#302470</v>
          </cell>
        </row>
        <row r="26">
          <cell r="C26" t="str">
            <v>ЗСМК Арматура №10 (прутки) А500СП 14-1-5526#4436</v>
          </cell>
        </row>
        <row r="27">
          <cell r="C27" t="str">
            <v>ЗСМК Арматура №10 (прутки)25Г2С А-III 5781-82#6142</v>
          </cell>
        </row>
        <row r="28">
          <cell r="C28" t="str">
            <v>ЗСМК Арматура №10 А500СП 3Гпс 14-1-5526-2006#7655</v>
          </cell>
        </row>
        <row r="29">
          <cell r="C29" t="str">
            <v>ЗСМК АРМАТУРА №12 10ГТ А-II 5781#8538</v>
          </cell>
        </row>
        <row r="30">
          <cell r="C30" t="str">
            <v>ЗСМК Арматура №12 25Г2С А-III 5781-82#6143</v>
          </cell>
        </row>
        <row r="31">
          <cell r="C31" t="str">
            <v>ЗСМК Арматура №12 26С2 АТ1000 5781#8612</v>
          </cell>
        </row>
        <row r="32">
          <cell r="C32" t="str">
            <v>ЗСМК Арматура №12 26С2 Ат800 5781#8700</v>
          </cell>
        </row>
        <row r="33">
          <cell r="C33" t="str">
            <v>ЗСМК Арматура №12 28С АТ1000 5781#8242</v>
          </cell>
        </row>
        <row r="34">
          <cell r="C34" t="str">
            <v>ЗСМК Арматура №12 28С Ат800 5781#7798</v>
          </cell>
        </row>
        <row r="35">
          <cell r="C35" t="str">
            <v>ЗСМК Арматура №12 35ГС А-III 5781-82#6650</v>
          </cell>
        </row>
        <row r="36">
          <cell r="C36" t="str">
            <v>ЗСМК Арматура №12 3пс А-I 5781#391</v>
          </cell>
        </row>
        <row r="37">
          <cell r="C37" t="str">
            <v>ЗСМК Арматура №12 3пс/сп А-I 5781#301220</v>
          </cell>
        </row>
        <row r="38">
          <cell r="C38" t="str">
            <v>ЗСМК Арматура №12 3сп А-I 5781#392</v>
          </cell>
        </row>
        <row r="39">
          <cell r="C39" t="str">
            <v>ЗСМК Арматура №12 5пс/сп А-II 5781#301440</v>
          </cell>
        </row>
        <row r="40">
          <cell r="C40" t="str">
            <v>ЗСМК Арматура №12 А500С 14-1-5254-06#6682</v>
          </cell>
        </row>
        <row r="41">
          <cell r="C41" t="str">
            <v>ЗСМК Арматура №12 А500С  52544-2006#302471</v>
          </cell>
        </row>
        <row r="42">
          <cell r="C42" t="str">
            <v>ЗСМК Арматура №12 А500СП 14-1-5526-2006#4437</v>
          </cell>
        </row>
        <row r="43">
          <cell r="C43" t="str">
            <v>ЗСМК Арматура №12 А500СП 3Гпс 14-1-5526-2006#7645</v>
          </cell>
        </row>
        <row r="44">
          <cell r="C44" t="str">
            <v>ЗСМК Арматура №12 А500СП 3Гсп 14-1-5526-2006#8630</v>
          </cell>
        </row>
        <row r="45">
          <cell r="C45" t="str">
            <v>ЗСМК Арматура №12 А600С 3ГСП 14-1-5645-2014#8718</v>
          </cell>
        </row>
        <row r="46">
          <cell r="C46" t="str">
            <v>ЗСМК Арматура №12 Ас500С 3ГСП 14-1-5543-2006#9836</v>
          </cell>
        </row>
        <row r="47">
          <cell r="C47" t="str">
            <v>ЗСМК Арматура №14 25Г2С А-III 5781-82#6144</v>
          </cell>
        </row>
        <row r="48">
          <cell r="C48" t="str">
            <v>ЗСМК Арматура №14 28С Ат1000 5781#9037</v>
          </cell>
        </row>
        <row r="49">
          <cell r="C49" t="str">
            <v>ЗСМК Арматура №14 28С Ат800 5781#7821</v>
          </cell>
        </row>
        <row r="50">
          <cell r="C50" t="str">
            <v>ЗСМК Арматура №14 35ГС А-III 5781-82#6651</v>
          </cell>
        </row>
        <row r="51">
          <cell r="C51" t="str">
            <v>ЗСМК Арматура №14 3пс А-I 5781#393</v>
          </cell>
        </row>
        <row r="52">
          <cell r="C52" t="str">
            <v>ЗСМК Арматура №14 3пс/сп А-I 5781#301221</v>
          </cell>
        </row>
        <row r="53">
          <cell r="C53" t="str">
            <v>ЗСМК Арматура №14 3сп А-I 5781#1964</v>
          </cell>
        </row>
        <row r="54">
          <cell r="C54" t="str">
            <v>ЗСМК Арматура №14 5пс/сп А-II 5781#301782</v>
          </cell>
        </row>
        <row r="55">
          <cell r="C55" t="str">
            <v>ЗСМК Арматура №14 А500С 14-1-5254-06#6684</v>
          </cell>
        </row>
        <row r="56">
          <cell r="C56" t="str">
            <v>ЗСМК Арматура №14 А500С  52544-2006#302472</v>
          </cell>
        </row>
        <row r="57">
          <cell r="C57" t="str">
            <v>ЗСМК Арматура №14 А500СП 14-1-5526-2006#4438</v>
          </cell>
        </row>
        <row r="58">
          <cell r="C58" t="str">
            <v>ЗСМК Арматура №14 А500СП 3Гпс 14-1-5526-2006#7513</v>
          </cell>
        </row>
        <row r="59">
          <cell r="C59" t="str">
            <v>ЗСМК Арматура №14 А600С 3ГСП 14-1-5645-2014#8719</v>
          </cell>
        </row>
        <row r="60">
          <cell r="C60" t="str">
            <v>ЗСМК Арматура №16 25Г2С А-III 5781-82#6145</v>
          </cell>
        </row>
        <row r="61">
          <cell r="C61" t="str">
            <v>ЗСМК Арматура №16 28С Ат800 5781#7927</v>
          </cell>
        </row>
        <row r="62">
          <cell r="C62" t="str">
            <v>ЗСМК Арматура №16 35ГС А-III 5781-82#6647</v>
          </cell>
        </row>
        <row r="63">
          <cell r="C63" t="str">
            <v>ЗСМК Арматура №16 3пс А-I 5781#394</v>
          </cell>
        </row>
        <row r="64">
          <cell r="C64" t="str">
            <v>ЗСМК Арматура №16 3пс/сп А-I 5781#301222</v>
          </cell>
        </row>
        <row r="65">
          <cell r="C65" t="str">
            <v>ЗСМК Арматура №16 3сп А-I 5781#395</v>
          </cell>
        </row>
        <row r="66">
          <cell r="C66" t="str">
            <v>ЗСМК Арматура №16 5пс А-II 5781#4112</v>
          </cell>
        </row>
        <row r="67">
          <cell r="C67" t="str">
            <v>ЗСМК Арматура №16 А500С 14-1-5254-06#6688</v>
          </cell>
        </row>
        <row r="68">
          <cell r="C68" t="str">
            <v>ЗСМК Арматура №16 А500С 3Гпс 14-1-5254-06#7801</v>
          </cell>
        </row>
        <row r="69">
          <cell r="C69" t="str">
            <v>ЗСМК Арматура №16 А500С  52544-2006#302473</v>
          </cell>
        </row>
        <row r="70">
          <cell r="C70" t="str">
            <v>ЗСМК Арматура №16 А500СП 14-1-5526-2006#4439</v>
          </cell>
        </row>
        <row r="71">
          <cell r="C71" t="str">
            <v>ЗСМК Арматура №16 А500СП 3Гпс 14-1-5526-2006#7646</v>
          </cell>
        </row>
        <row r="72">
          <cell r="C72" t="str">
            <v>ЗСМК Арматура №16 А600С 3Гсп 14-1-5645-2014#8714</v>
          </cell>
        </row>
        <row r="73">
          <cell r="C73" t="str">
            <v>ЗСМК Арматура №18 25Г2С А-III 5781-82#6147</v>
          </cell>
        </row>
        <row r="74">
          <cell r="C74" t="str">
            <v>ЗСМК Арматура №18 28С Ат800 5781#7928</v>
          </cell>
        </row>
        <row r="75">
          <cell r="C75" t="str">
            <v>ЗСМК Арматура №18 35ГС А-III 5781-82#6652</v>
          </cell>
        </row>
        <row r="76">
          <cell r="C76" t="str">
            <v>ЗСМК Арматура №18 3пс А-I 5781#396</v>
          </cell>
        </row>
        <row r="77">
          <cell r="C77" t="str">
            <v>ЗСМК Арматура №18 3пс/сп А-I 5781#301223</v>
          </cell>
        </row>
        <row r="78">
          <cell r="C78" t="str">
            <v>ЗСМК Арматура №18 3сп А-I 5781#2639</v>
          </cell>
        </row>
        <row r="79">
          <cell r="C79" t="str">
            <v>ЗСМК Арматура №18 А500С 14-1-5254-06#6690</v>
          </cell>
        </row>
        <row r="80">
          <cell r="C80" t="str">
            <v>ЗСМК Арматура №18 А500С  52544-2006#302474</v>
          </cell>
        </row>
        <row r="81">
          <cell r="C81" t="str">
            <v>ЗСМК Арматура №18 А500СП 14-1-5526-2006#4440</v>
          </cell>
        </row>
        <row r="82">
          <cell r="C82" t="str">
            <v>ЗСМК Арматура №18 А500СП 3Гпс 14-1-5526-2006#7657</v>
          </cell>
        </row>
        <row r="83">
          <cell r="C83" t="str">
            <v>ЗСМК Арматура №18 А600С 3ГСП 14-1-5645-2014#8720</v>
          </cell>
        </row>
        <row r="84">
          <cell r="C84" t="str">
            <v>ЗСМК Арматура №20 25Г2С А-III 5781-82#6148</v>
          </cell>
        </row>
        <row r="85">
          <cell r="C85" t="str">
            <v>ЗСМК Арматура №20 35ГС А-III 5781-82#6653</v>
          </cell>
        </row>
        <row r="86">
          <cell r="C86" t="str">
            <v>ЗСМК Арматура №20 3пс А-I 5781#397</v>
          </cell>
        </row>
        <row r="87">
          <cell r="C87" t="str">
            <v>ЗСМК Арматура №20 3пс/сп А-I 5781#301224</v>
          </cell>
        </row>
        <row r="88">
          <cell r="C88" t="str">
            <v>ЗСМК Арматура №20 3сп А-I 5781#398</v>
          </cell>
        </row>
        <row r="89">
          <cell r="C89" t="str">
            <v>ЗСМК Арматура №20 А500С 14-1-5254-06#6692</v>
          </cell>
        </row>
        <row r="90">
          <cell r="C90" t="str">
            <v>ЗСМК Арматура №20 А500С  52544-2006#302475</v>
          </cell>
        </row>
        <row r="91">
          <cell r="C91" t="str">
            <v>ЗСМК Арматура №20 А500СП 14-1-5526-2006#4441</v>
          </cell>
        </row>
        <row r="92">
          <cell r="C92" t="str">
            <v>ЗСМК Арматура №20 А500СП 3Гпс 14-1-5526-2006#7656</v>
          </cell>
        </row>
        <row r="93">
          <cell r="C93" t="str">
            <v>ЗСМК Арматура №20 А600С 3ГСП 14-1-5645-2014#8721</v>
          </cell>
        </row>
        <row r="94">
          <cell r="C94" t="str">
            <v>ЗСМК Арматура №20 Ас500С 18Г2С 14-1-5543-2006#7251</v>
          </cell>
        </row>
        <row r="95">
          <cell r="C95" t="str">
            <v>ЗСМК Арматура №22 25Г2С А-III 5781-82#6149</v>
          </cell>
        </row>
        <row r="96">
          <cell r="C96" t="str">
            <v>ЗСМК Арматура №22 35ГС А-III 5781-82#6655</v>
          </cell>
        </row>
        <row r="97">
          <cell r="C97" t="str">
            <v>ЗСМК Арматура №22 3пс А-I 5781#399</v>
          </cell>
        </row>
        <row r="98">
          <cell r="C98" t="str">
            <v>ЗСМК Арматура №22 3пс/сп А-I 5781#301225</v>
          </cell>
        </row>
        <row r="99">
          <cell r="C99" t="str">
            <v>ЗСМК Арматура №22 3сп А-I 5781#3175</v>
          </cell>
        </row>
        <row r="100">
          <cell r="C100" t="str">
            <v>ЗСМК Арматура №22 А500С 14-1-5254-06#6695</v>
          </cell>
        </row>
        <row r="101">
          <cell r="C101" t="str">
            <v>ЗСМК Арматура №22 А500С  52544-2006#302476</v>
          </cell>
        </row>
        <row r="102">
          <cell r="C102" t="str">
            <v>ЗСМК Арматура №22 А500СП 14-1-5526-2006#4442</v>
          </cell>
        </row>
        <row r="103">
          <cell r="C103" t="str">
            <v>ЗСМК Арматура №22 А500СП 3Гпс 14-1-5526-2006#7725</v>
          </cell>
        </row>
        <row r="104">
          <cell r="C104" t="str">
            <v>ЗСМК Арматура №22 А600С 3ГСП 14-1-5645-2014#8722</v>
          </cell>
        </row>
        <row r="105">
          <cell r="C105" t="str">
            <v>ЗСМК Арматура №25 25Г2С А-III 5781-82#6150</v>
          </cell>
        </row>
        <row r="106">
          <cell r="C106" t="str">
            <v>ЗСМК Арматура №25 35ГС А-III 5781-82#6656</v>
          </cell>
        </row>
        <row r="107">
          <cell r="C107" t="str">
            <v>ЗСМК Арматура №25 3пс А-I 5781#400</v>
          </cell>
        </row>
        <row r="108">
          <cell r="C108" t="str">
            <v>ЗСМК Арматура №25 3пс/сп А-I 5781#301286</v>
          </cell>
        </row>
        <row r="109">
          <cell r="C109" t="str">
            <v>ЗСМК Арматура №25 3сп А-I 5781#401</v>
          </cell>
        </row>
        <row r="110">
          <cell r="C110" t="str">
            <v>ЗСМК Арматура №25 А500С 14-1-5254-06#6697</v>
          </cell>
        </row>
        <row r="111">
          <cell r="C111" t="str">
            <v>ЗСМК Арматура №25 А500С  52544-2006#302477</v>
          </cell>
        </row>
        <row r="112">
          <cell r="C112" t="str">
            <v>ЗСМК Арматура №25 А500СП 14-1-5526-2006#4443</v>
          </cell>
        </row>
        <row r="113">
          <cell r="C113" t="str">
            <v>ЗСМК Арматура №25 А500СП 3Гпс 14-1-5526-2006#7658</v>
          </cell>
        </row>
        <row r="114">
          <cell r="C114" t="str">
            <v>ЗСМК Арматура №25 А600С 3ГСП 14-1-5645-2014#8723</v>
          </cell>
        </row>
        <row r="115">
          <cell r="C115" t="str">
            <v>ЗСМК Арматура №25 Ас500С 18Г2С 14-1-5543-2006#7252</v>
          </cell>
        </row>
        <row r="116">
          <cell r="C116" t="str">
            <v>ЗСМК Арматура №28 25Г2С А-III 5781-82#6151</v>
          </cell>
        </row>
        <row r="117">
          <cell r="C117" t="str">
            <v>ЗСМК Арматура №28 35ГС А-III 5781-82#6657</v>
          </cell>
        </row>
        <row r="118">
          <cell r="C118" t="str">
            <v>ЗСМК Арматура №28 3пс А-I 5781#402</v>
          </cell>
        </row>
        <row r="119">
          <cell r="C119" t="str">
            <v>ЗСМК Арматура №28 3сп А-I 5781#5714</v>
          </cell>
        </row>
        <row r="120">
          <cell r="C120" t="str">
            <v>ЗСМК Арматура №28 А500С 14-1-5254-06#6699</v>
          </cell>
        </row>
        <row r="121">
          <cell r="C121" t="str">
            <v>ЗСМК Арматура №28 А500С  52544-2006#302478</v>
          </cell>
        </row>
        <row r="122">
          <cell r="C122" t="str">
            <v>ЗСМК Арматура №28 А500СП 14-1-5526-2006#4444</v>
          </cell>
        </row>
        <row r="123">
          <cell r="C123" t="str">
            <v>ЗСМК Арматура №28 А500СП 3Гпс 14-1-5526-2006#7727</v>
          </cell>
        </row>
        <row r="124">
          <cell r="C124" t="str">
            <v>ЗСМК Арматура №28 А600С 3ГСП 14-1-5645-2014#8724</v>
          </cell>
        </row>
        <row r="125">
          <cell r="C125" t="str">
            <v>ЗСМК Арматура №32 25Г2С А-III 5781-82#6152</v>
          </cell>
        </row>
        <row r="126">
          <cell r="C126" t="str">
            <v>ЗСМК Арматура №32 35ГС А-III 5781-82#6658</v>
          </cell>
        </row>
        <row r="127">
          <cell r="C127" t="str">
            <v>ЗСМК Арматура №32 3пс/сп А-I 5781#301810</v>
          </cell>
        </row>
        <row r="128">
          <cell r="C128" t="str">
            <v>ЗСМК Арматура №32 3сп А-I 5782#403</v>
          </cell>
        </row>
        <row r="129">
          <cell r="C129" t="str">
            <v>ЗСМК Арматура №32 А500С 14-1-5254-06#10047</v>
          </cell>
        </row>
        <row r="130">
          <cell r="C130" t="str">
            <v>ЗСМК Арматура №32 А500С 52544-2006#10044</v>
          </cell>
        </row>
        <row r="131">
          <cell r="C131" t="str">
            <v>ЗСМК Арматура №32 А500СП 14-1-5526-2006#10050</v>
          </cell>
        </row>
        <row r="132">
          <cell r="C132" t="str">
            <v>ЗСМК Арматура №32 А600С 18Г2С 14-1-5645-2014#8725</v>
          </cell>
        </row>
        <row r="133">
          <cell r="C133" t="str">
            <v>ЗСМК Арматура №32 Ас500С 18Г2С 14-1-5543-2006#7254</v>
          </cell>
        </row>
        <row r="134">
          <cell r="C134" t="str">
            <v>ЗСМК Арматура №36 25Г2С А-III 5781-82#6153</v>
          </cell>
        </row>
        <row r="135">
          <cell r="C135" t="str">
            <v>ЗСМК Арматура №36 35ГС А-III 5781-82#6660</v>
          </cell>
        </row>
        <row r="136">
          <cell r="C136" t="str">
            <v>ЗСМК Арматура №36 3пс А-I 5781#583</v>
          </cell>
        </row>
        <row r="137">
          <cell r="C137" t="str">
            <v>ЗСМК Арматура №36 3пс/сп А-I 5781#302080</v>
          </cell>
        </row>
        <row r="138">
          <cell r="C138" t="str">
            <v>ЗСМК Арматура №36 А500С 14-1-5254-06#10048</v>
          </cell>
        </row>
        <row r="139">
          <cell r="C139" t="str">
            <v>ЗСМК Арматура №36 А500С 52544-2006#10045</v>
          </cell>
        </row>
        <row r="140">
          <cell r="C140" t="str">
            <v>ЗСМК Арматура №36 А500СП 14-1-5526-2006#10051</v>
          </cell>
        </row>
        <row r="141">
          <cell r="C141" t="str">
            <v>ЗСМК Арматура №36 А600С 18Г2С 14-1-5645-2014#8726</v>
          </cell>
        </row>
        <row r="142">
          <cell r="C142" t="str">
            <v>ЗСМК Арматура №40 25Г2С А-III 5781-82#6154</v>
          </cell>
        </row>
        <row r="143">
          <cell r="C143" t="str">
            <v>ЗСМК Арматура №40 35ГС А-III 5781-82#6659</v>
          </cell>
        </row>
        <row r="144">
          <cell r="C144" t="str">
            <v>ЗСМК Арматура №40 3пс/сп  А-I 5781#300801</v>
          </cell>
        </row>
        <row r="145">
          <cell r="C145" t="str">
            <v>ЗСМК Арматура №40 А500С 14-1-5254-06#10049</v>
          </cell>
        </row>
        <row r="146">
          <cell r="C146" t="str">
            <v>ЗСМК Арматура №40 А500С 18Г2С 14-1-5254-06#6703</v>
          </cell>
        </row>
        <row r="147">
          <cell r="C147" t="str">
            <v>ЗСМК Арматура №40 А500С 52544-2006#10046</v>
          </cell>
        </row>
        <row r="148">
          <cell r="C148" t="str">
            <v>ЗСМК Арматура №40 А500СП 14-1-5526-2006#10052</v>
          </cell>
        </row>
        <row r="149">
          <cell r="C149" t="str">
            <v>ЗСМК Арматура №40 А600С 18Г2С 14-1-5645-2014#8727</v>
          </cell>
        </row>
        <row r="150">
          <cell r="C150" t="str">
            <v>ЗСМК Арматура №40 Ас500С 18Г2С 14-1-5543-2006#8393</v>
          </cell>
        </row>
        <row r="151">
          <cell r="C151" t="str">
            <v>ЗСМК Двутавр 12Б1 09Г2С 12 19281-2014#9294</v>
          </cell>
        </row>
        <row r="152">
          <cell r="C152" t="str">
            <v>ЗСМК Двутавр 12Б1 09Г2С 14 19281-2014#9295</v>
          </cell>
        </row>
        <row r="153">
          <cell r="C153" t="str">
            <v>ЗСМК Двутавр 12Б1 3пс 5 535-05#271</v>
          </cell>
        </row>
        <row r="154">
          <cell r="C154" t="str">
            <v>ЗСМК Двутавр 12Б1 3пс/сп 1-3 535-05#300213</v>
          </cell>
        </row>
        <row r="155">
          <cell r="C155" t="str">
            <v>ЗСМК Двутавр 12Б1 3пс/сп 1-4 535-05#300215</v>
          </cell>
        </row>
        <row r="156">
          <cell r="C156" t="str">
            <v>ЗСМК Двутавр 12Б1 3пс/сп 5 535-05#300006</v>
          </cell>
        </row>
        <row r="157">
          <cell r="C157" t="str">
            <v>ЗСМК Двутавр 12Б1 3сп 5 535-05#2743</v>
          </cell>
        </row>
        <row r="158">
          <cell r="C158" t="str">
            <v>ЗСМК Двутавр 14Б1 09Г2С 12 19281-2014#9297</v>
          </cell>
        </row>
        <row r="159">
          <cell r="C159" t="str">
            <v>ЗСМК Двутавр 14Б1 09Г2С 13 19281-2014#9298</v>
          </cell>
        </row>
        <row r="160">
          <cell r="C160" t="str">
            <v>ЗСМК Двутавр 14Б1 09Г2С 14 19281-2014#9299</v>
          </cell>
        </row>
        <row r="161">
          <cell r="C161" t="str">
            <v>ЗСМК Двутавр 14Б1 09Г2С 15 19281-2014#9300</v>
          </cell>
        </row>
        <row r="162">
          <cell r="C162" t="str">
            <v>ЗСМК Двутавр 14Б1 3пс 1-4 535-05#300340</v>
          </cell>
        </row>
        <row r="163">
          <cell r="C163" t="str">
            <v>ЗСМК Двутавр 14Б1 3пс 5 535-05#275</v>
          </cell>
        </row>
        <row r="164">
          <cell r="C164" t="str">
            <v>ЗСМК Двутавр 14Б1 3пс/сп 1-3 535-05#300338</v>
          </cell>
        </row>
        <row r="165">
          <cell r="C165" t="str">
            <v>ЗСМК Двутавр 14Б1 3пс/сп 1-4 535-05#300339</v>
          </cell>
        </row>
        <row r="166">
          <cell r="C166" t="str">
            <v>ЗСМК Двутавр 14Б1 3пс/сп 5 535-05#301784</v>
          </cell>
        </row>
        <row r="167">
          <cell r="C167" t="str">
            <v>ЗСМК Двутавр 14Б1 3сп 1-4 535-05#300341</v>
          </cell>
        </row>
        <row r="168">
          <cell r="C168" t="str">
            <v>ЗСМК Двутавр 14Б1 3сп 5 535-05#1976</v>
          </cell>
        </row>
        <row r="169">
          <cell r="C169" t="str">
            <v>ЗСМК Двутавр 14Б2 3пс/сп 5 535-05#302512</v>
          </cell>
        </row>
        <row r="170">
          <cell r="C170" t="str">
            <v>ЗСМК Двутавр 16Б1 09Г2С 12 19281-2014#9302</v>
          </cell>
        </row>
        <row r="171">
          <cell r="C171" t="str">
            <v>ЗСМК Двутавр 16Б1 09Г2С 14 19281-2014#9303</v>
          </cell>
        </row>
        <row r="172">
          <cell r="C172" t="str">
            <v>ЗСМК Двутавр 16Б1 09Г2С 15 19281-2014#10113</v>
          </cell>
        </row>
        <row r="173">
          <cell r="C173" t="str">
            <v>ЗСМК Двутавр 16Б1 3пс 5 535-05#279</v>
          </cell>
        </row>
        <row r="174">
          <cell r="C174" t="str">
            <v>ЗСМК Двутавр 16Б1 3пс/сп 1-4 535-05#300219</v>
          </cell>
        </row>
        <row r="175">
          <cell r="C175" t="str">
            <v>ЗСМК Двутавр 16Б1 3пс/сп 5 535-05#300009</v>
          </cell>
        </row>
        <row r="176">
          <cell r="C176" t="str">
            <v>ЗСМК Двутавр 16Б1 3сп 5 535-05#280</v>
          </cell>
        </row>
        <row r="177">
          <cell r="C177" t="str">
            <v>ЗСМК Двутавр 16Б2 09Г2С 12 19281-2014#9304</v>
          </cell>
        </row>
        <row r="178">
          <cell r="C178" t="str">
            <v>ЗСМК Катанка 6,5 1кп 14-1-5282-94#243</v>
          </cell>
        </row>
        <row r="179">
          <cell r="C179" t="str">
            <v>ЗСМК Катанка 6,5 1кп ГОСТ 30136#2036</v>
          </cell>
        </row>
        <row r="180">
          <cell r="C180" t="str">
            <v>ЗСМК Катанка 6,5 3пс 14-1-5282-94#246</v>
          </cell>
        </row>
        <row r="181">
          <cell r="C181" t="str">
            <v>ЗСМК Катанка 6,5 3пс ГОСТ 30136#2037</v>
          </cell>
        </row>
        <row r="182">
          <cell r="C182" t="str">
            <v>ЗСМК Катанка 6,5 3пс/сп 14-1-5282-94#301163</v>
          </cell>
        </row>
        <row r="183">
          <cell r="C183" t="str">
            <v>ЗСМК Катанка 6,5 3пс/сп 14-1-5283-94#301628</v>
          </cell>
        </row>
        <row r="184">
          <cell r="C184" t="str">
            <v>ЗСМК Катанка 6,5 3пс/сп ГОСТ 30136#301330</v>
          </cell>
        </row>
        <row r="185">
          <cell r="C185" t="str">
            <v>ЗСМК Катанка 6,5 3сп 14-1-5282-94#2557</v>
          </cell>
        </row>
        <row r="186">
          <cell r="C186" t="str">
            <v>ЗСМК Катанка 6,5 3сп ГОСТ 30136#6011</v>
          </cell>
        </row>
        <row r="187">
          <cell r="C187" t="str">
            <v>ЗСМК Катанка 6,5 СВ08А 14-1-4760-89#248</v>
          </cell>
        </row>
        <row r="188">
          <cell r="C188" t="str">
            <v>ЗСМК Катанка 8 1кп ГОСТ 30136#6473</v>
          </cell>
        </row>
        <row r="189">
          <cell r="C189" t="str">
            <v>ЗСМК Катанка 8 3пс 14-1-5282-94#249</v>
          </cell>
        </row>
        <row r="190">
          <cell r="C190" t="str">
            <v>ЗСМК Катанка 8 3пс ГОСТ 30136#4330</v>
          </cell>
        </row>
        <row r="191">
          <cell r="C191" t="str">
            <v>ЗСМК Катанка 8 3пс/сп 14-1-5282-94#301391</v>
          </cell>
        </row>
        <row r="192">
          <cell r="C192" t="str">
            <v>ЗСМК Катанка 8 3сп 14-1-5282-94#250</v>
          </cell>
        </row>
        <row r="193">
          <cell r="C193" t="str">
            <v>ЗСМК Круг 10 (мотки) 3пс 1 535-05 нмд#440</v>
          </cell>
        </row>
        <row r="194">
          <cell r="C194" t="str">
            <v>ЗСМК Круг 10 (мотки) 3пс 2 535-05 нмд#3740</v>
          </cell>
        </row>
        <row r="195">
          <cell r="C195" t="str">
            <v>ЗСМК Круг 10 (мотки) 3пс/сп 1 535-05 нмд#300383</v>
          </cell>
        </row>
        <row r="196">
          <cell r="C196" t="str">
            <v>ЗСМК Круг 10 (мотки) 3пс/сп 2 535-05 нмд#302224</v>
          </cell>
        </row>
        <row r="197">
          <cell r="C197" t="str">
            <v>ЗСМК Круг 10 (мотки) 3сп 1 535-05 нмд#441</v>
          </cell>
        </row>
        <row r="198">
          <cell r="C198" t="str">
            <v>ЗСМК Круг 10 (мотки) 3сп 2 535-05 нмд#442</v>
          </cell>
        </row>
        <row r="199">
          <cell r="C199" t="str">
            <v>ЗСМК Круг 10 (прутки) 3пс 1-2 535-05#300223</v>
          </cell>
        </row>
        <row r="200">
          <cell r="C200" t="str">
            <v>ЗСМК Круг 10 (прутки) 3пс/сп 1 535-05#300225</v>
          </cell>
        </row>
        <row r="201">
          <cell r="C201" t="str">
            <v>ЗСМК Круг 10 (прутки) 3пс/сп 1-2 535-05#300784</v>
          </cell>
        </row>
        <row r="202">
          <cell r="C202" t="str">
            <v>ЗСМК Круг 10 (прутки) 3сп 1 535-05#407</v>
          </cell>
        </row>
        <row r="203">
          <cell r="C203" t="str">
            <v>ЗСМК Круг 10 (прутки) 3сп 1-2 535-05#300224</v>
          </cell>
        </row>
        <row r="204">
          <cell r="C204" t="str">
            <v>ЗСМК Круг 10 (прутки) 3сп 2 535-05#2338</v>
          </cell>
        </row>
        <row r="205">
          <cell r="C205" t="str">
            <v>ЗСМК Круг 12 3пс 1 535-05#408</v>
          </cell>
        </row>
        <row r="206">
          <cell r="C206" t="str">
            <v>ЗСМК Круг 12 3пс 1-3 535-05#300226</v>
          </cell>
        </row>
        <row r="207">
          <cell r="C207" t="str">
            <v>ЗСМК Круг 12 3пс 1-4 535-05#300227</v>
          </cell>
        </row>
        <row r="208">
          <cell r="C208" t="str">
            <v>ЗСМК Круг 12 3пс 5 535-05#410</v>
          </cell>
        </row>
        <row r="209">
          <cell r="C209" t="str">
            <v>ЗСМК Круг 12 3пс/сп 1 535-05#300371</v>
          </cell>
        </row>
        <row r="210">
          <cell r="C210" t="str">
            <v>ЗСМК Круг 12 3пс/сп 1-4 535-05#300785</v>
          </cell>
        </row>
        <row r="211">
          <cell r="C211" t="str">
            <v>ЗСМК Круг 12 3пс/сп 1-5 535-05#301318</v>
          </cell>
        </row>
        <row r="212">
          <cell r="C212" t="str">
            <v>ЗСМК Круг 12 3пс/сп 5 535-05#302251</v>
          </cell>
        </row>
        <row r="213">
          <cell r="C213" t="str">
            <v>ЗСМК Круг 12 3сп 1 535-05#409</v>
          </cell>
        </row>
        <row r="214">
          <cell r="C214" t="str">
            <v>ЗСМК Круг 12 3сп 5 535-05#2708</v>
          </cell>
        </row>
        <row r="215">
          <cell r="C215" t="str">
            <v>ЗСМК Круг 14 3пс 1 535-05#411</v>
          </cell>
        </row>
        <row r="216">
          <cell r="C216" t="str">
            <v>ЗСМК Круг 14 3пс 1-4 535-05#300232</v>
          </cell>
        </row>
        <row r="217">
          <cell r="C217" t="str">
            <v>ЗСМК Круг 14 3пс 5 535-05#413</v>
          </cell>
        </row>
        <row r="218">
          <cell r="C218" t="str">
            <v>ЗСМК Круг 14 3пс/сп 1 535-05#300373</v>
          </cell>
        </row>
        <row r="219">
          <cell r="C219" t="str">
            <v>ЗСМК Круг 14 3пс/сп 1-4 535-05#301159</v>
          </cell>
        </row>
        <row r="220">
          <cell r="C220" t="str">
            <v>ЗСМК Круг 14 3сп 1 535-05#412</v>
          </cell>
        </row>
        <row r="221">
          <cell r="C221" t="str">
            <v>ЗСМК Круг 14 3сп 1-4 535-05#300233</v>
          </cell>
        </row>
        <row r="222">
          <cell r="C222" t="str">
            <v>ЗСМК Круг 14 3сп 5 535-05#1784</v>
          </cell>
        </row>
        <row r="223">
          <cell r="C223" t="str">
            <v>ЗСМК Круг 16 09Г2С 12 19281-89#7232</v>
          </cell>
        </row>
        <row r="224">
          <cell r="C224" t="str">
            <v>ЗСМК Круг 16 3пc 1-5 535-05#302256</v>
          </cell>
        </row>
        <row r="225">
          <cell r="C225" t="str">
            <v>ЗСМК Круг 16 3пс 1 535-05#415</v>
          </cell>
        </row>
        <row r="226">
          <cell r="C226" t="str">
            <v>ЗСМК Круг 16 3пс 3 535-05#2852</v>
          </cell>
        </row>
        <row r="227">
          <cell r="C227" t="str">
            <v>ЗСМК Круг 16 3пс 5 535-05#417</v>
          </cell>
        </row>
        <row r="228">
          <cell r="C228" t="str">
            <v>ЗСМК Круг 16 3пс/сп 1 535-05#300374</v>
          </cell>
        </row>
        <row r="229">
          <cell r="C229" t="str">
            <v>ЗСМК Круг 16 3пс/сп 1-4 535-05#300786</v>
          </cell>
        </row>
        <row r="230">
          <cell r="C230" t="str">
            <v>ЗСМК Круг 16 3пс/сп 5 535-05#302252</v>
          </cell>
        </row>
        <row r="231">
          <cell r="C231" t="str">
            <v>ЗСМК Круг 16 3сп 1 535-05#2533</v>
          </cell>
        </row>
        <row r="232">
          <cell r="C232" t="str">
            <v>ЗСМК Круг 16 3сп 1-4 535-05#300237</v>
          </cell>
        </row>
        <row r="233">
          <cell r="C233" t="str">
            <v>ЗСМК Круг 16 3сп 5 535-05#1785</v>
          </cell>
        </row>
        <row r="234">
          <cell r="C234" t="str">
            <v>ЗСМК Круг 18 3пс 1-4 535-05#300240</v>
          </cell>
        </row>
        <row r="235">
          <cell r="C235" t="str">
            <v>ЗСМК Круг 18 3пс 3 535-05#2857</v>
          </cell>
        </row>
        <row r="236">
          <cell r="C236" t="str">
            <v>ЗСМК Круг 18 3пс 5 535-05#421</v>
          </cell>
        </row>
        <row r="237">
          <cell r="C237" t="str">
            <v>ЗСМК Круг 18 3пс/сп 1 535-05#300376</v>
          </cell>
        </row>
        <row r="238">
          <cell r="C238" t="str">
            <v>ЗСМК Круг 18 3пс/сп 1-4 535-05#300787</v>
          </cell>
        </row>
        <row r="239">
          <cell r="C239" t="str">
            <v>ЗСМК Круг 18 3пс/сп 5 535-05#302253</v>
          </cell>
        </row>
        <row r="240">
          <cell r="C240" t="str">
            <v>ЗСМК Круг 18 3сп 1-4 535-05#300241</v>
          </cell>
        </row>
        <row r="241">
          <cell r="C241" t="str">
            <v>ЗСМК Круг 18 3сп 5 535-05#259</v>
          </cell>
        </row>
        <row r="242">
          <cell r="C242" t="str">
            <v>ЗСМК Круг 19 3пс 1-4 535-05#300384</v>
          </cell>
        </row>
        <row r="243">
          <cell r="C243" t="str">
            <v>ЗСМК Круг 19 3пс/сп 5 535-05#302406</v>
          </cell>
        </row>
        <row r="244">
          <cell r="C244" t="str">
            <v>ЗСМК Круг 20 09Г2С 12 19281-89#2849</v>
          </cell>
        </row>
        <row r="245">
          <cell r="C245" t="str">
            <v>ЗСМК Круг 20 3пс 1 535-05#423</v>
          </cell>
        </row>
        <row r="246">
          <cell r="C246" t="str">
            <v>ЗСМК Круг 20 3пс 1-4 535-05#300244</v>
          </cell>
        </row>
        <row r="247">
          <cell r="C247" t="str">
            <v>ЗСМК Круг 20 3пс 3 535-05#426</v>
          </cell>
        </row>
        <row r="248">
          <cell r="C248" t="str">
            <v>ЗСМК Круг 20 3пс 5 535-05#427</v>
          </cell>
        </row>
        <row r="249">
          <cell r="C249" t="str">
            <v>ЗСМК Круг 20 3пс/сп 1 535-05#300377</v>
          </cell>
        </row>
        <row r="250">
          <cell r="C250" t="str">
            <v>ЗСМК Круг 20 3пс/сп 1-5 535-05#301464</v>
          </cell>
        </row>
        <row r="251">
          <cell r="C251" t="str">
            <v>ЗСМК Круг 20 3пс/сп 3 535-05#300944</v>
          </cell>
        </row>
        <row r="252">
          <cell r="C252" t="str">
            <v>ЗСМК Круг 20 3пс/сп 5 535-05#301443</v>
          </cell>
        </row>
        <row r="253">
          <cell r="C253" t="str">
            <v>ЗСМК Круг 20 3сп 1 535-05#424</v>
          </cell>
        </row>
        <row r="254">
          <cell r="C254" t="str">
            <v>ЗСМК Круг 20 3сп 1-4 535-05#300245</v>
          </cell>
        </row>
        <row r="255">
          <cell r="C255" t="str">
            <v>ЗСМК Круг 20 3сп 2 535-05#2864</v>
          </cell>
        </row>
        <row r="256">
          <cell r="C256" t="str">
            <v>ЗСМК Круг 20 3сп 5 535-05#3366</v>
          </cell>
        </row>
        <row r="257">
          <cell r="C257" t="str">
            <v>ЗСМК Круг 20 5пс 2 535-05#7306</v>
          </cell>
        </row>
        <row r="258">
          <cell r="C258" t="str">
            <v>ЗСМК Круг 22 09Г2С 12 19281-89#7231</v>
          </cell>
        </row>
        <row r="259">
          <cell r="C259" t="str">
            <v>ЗСМК Круг 22 3пс 1 535-05#428</v>
          </cell>
        </row>
        <row r="260">
          <cell r="C260" t="str">
            <v>ЗСМК Круг 22 3пс 1-4 535-05#300248</v>
          </cell>
        </row>
        <row r="261">
          <cell r="C261" t="str">
            <v>ЗСМК Круг 22 3пс 5 535-05#429</v>
          </cell>
        </row>
        <row r="262">
          <cell r="C262" t="str">
            <v>ЗСМК Круг 22 3пс/сп 1 535-05#301524</v>
          </cell>
        </row>
        <row r="263">
          <cell r="C263" t="str">
            <v>ЗСМК Круг 22 3пс/сп 1-4 535-05#300788</v>
          </cell>
        </row>
        <row r="264">
          <cell r="C264" t="str">
            <v>ЗСМК Круг 22 3пс/сп 5 535-05#302254</v>
          </cell>
        </row>
        <row r="265">
          <cell r="C265" t="str">
            <v>ЗСМК Круг 22 3сп 1 535-05#2534</v>
          </cell>
        </row>
        <row r="266">
          <cell r="C266" t="str">
            <v>ЗСМК Круг 22 3сп 1-4 535-05#300789</v>
          </cell>
        </row>
        <row r="267">
          <cell r="C267" t="str">
            <v>ЗСМК Круг 22 3сп 5 535-05#260</v>
          </cell>
        </row>
        <row r="268">
          <cell r="C268" t="str">
            <v>ЗСМК Круг 24 09Г2С 12 19281-89#7260</v>
          </cell>
        </row>
        <row r="269">
          <cell r="C269" t="str">
            <v>ЗСМК Круг 24 3пс 1 535-05#569</v>
          </cell>
        </row>
        <row r="270">
          <cell r="C270" t="str">
            <v>ЗСМК Круг 24 3пс 1-4 535-05#300365</v>
          </cell>
        </row>
        <row r="271">
          <cell r="C271" t="str">
            <v>ЗСМК Круг 24 3пс 5 535-05#2000</v>
          </cell>
        </row>
        <row r="272">
          <cell r="C272" t="str">
            <v>ЗСМК Круг 24 3пс/сп 1-5 535-05#302214</v>
          </cell>
        </row>
        <row r="273">
          <cell r="C273" t="str">
            <v>ЗСМК Круг 24 3сп 3 535-05#5878</v>
          </cell>
        </row>
        <row r="274">
          <cell r="C274" t="str">
            <v>ЗСМК Круг 24 3сп 5 535-05#6399</v>
          </cell>
        </row>
        <row r="275">
          <cell r="C275" t="str">
            <v>ЗСМК Круг 25 3пс 1 535-05#431</v>
          </cell>
        </row>
        <row r="276">
          <cell r="C276" t="str">
            <v>ЗСМК Круг 25 3пс 1-4 535-05#300251</v>
          </cell>
        </row>
        <row r="277">
          <cell r="C277" t="str">
            <v>ЗСМК Круг 25 3пс 3 535-05#432</v>
          </cell>
        </row>
        <row r="278">
          <cell r="C278" t="str">
            <v>ЗСМК Круг 25 3пс 5 535-05#433</v>
          </cell>
        </row>
        <row r="279">
          <cell r="C279" t="str">
            <v>ЗСМК Круг 25 3пс/сп 1 535-05#300378</v>
          </cell>
        </row>
        <row r="280">
          <cell r="C280" t="str">
            <v>ЗСМК Круг 25 3пс/сп 1-5 535-05#301315</v>
          </cell>
        </row>
        <row r="281">
          <cell r="C281" t="str">
            <v>ЗСМК Круг 25 3пс/сп 5 535-05#301444</v>
          </cell>
        </row>
        <row r="282">
          <cell r="C282" t="str">
            <v>ЗСМК Круг 25 3сп 1 535-05#2873</v>
          </cell>
        </row>
        <row r="283">
          <cell r="C283" t="str">
            <v>ЗСМК Круг 25 3сп 3 535-05#2875</v>
          </cell>
        </row>
        <row r="284">
          <cell r="C284" t="str">
            <v>ЗСМК Круг 25 3сп 5 535-05#2709</v>
          </cell>
        </row>
        <row r="285">
          <cell r="C285" t="str">
            <v>ЗСМК Круг 25 5пс 1 535-05#4067</v>
          </cell>
        </row>
        <row r="286">
          <cell r="C286" t="str">
            <v>ЗСМК Круг 25 5пс 2 535-05#2877</v>
          </cell>
        </row>
        <row r="287">
          <cell r="C287" t="str">
            <v>ЗСМК Круг 25 5пс/сп 2 535-05#300732</v>
          </cell>
        </row>
        <row r="288">
          <cell r="C288" t="str">
            <v>ЗСМК Круг 25 5сп 1 535-05#3741</v>
          </cell>
        </row>
        <row r="289">
          <cell r="C289" t="str">
            <v>ЗСМК Круг 25 5сп 2 535-05#2878</v>
          </cell>
        </row>
        <row r="290">
          <cell r="C290" t="str">
            <v>ЗСМК Круг 25 Ст 0 535-05#573</v>
          </cell>
        </row>
        <row r="291">
          <cell r="C291" t="str">
            <v>ЗСМК Круг 26 3пс 3 535-05#2016</v>
          </cell>
        </row>
        <row r="292">
          <cell r="C292" t="str">
            <v>ЗСМК Круг 26 3сп 3 535-05#1969</v>
          </cell>
        </row>
        <row r="293">
          <cell r="C293" t="str">
            <v>ЗСМК Круг 28 3пс 1 535-05#435</v>
          </cell>
        </row>
        <row r="294">
          <cell r="C294" t="str">
            <v>ЗСМК Круг 28 3пс 1-3 535-05#300342</v>
          </cell>
        </row>
        <row r="295">
          <cell r="C295" t="str">
            <v>ЗСМК Круг 28 3пс 3 535-05#2880</v>
          </cell>
        </row>
        <row r="296">
          <cell r="C296" t="str">
            <v>ЗСМК Круг 28 3пс/сп 1 535-05#300380</v>
          </cell>
        </row>
        <row r="297">
          <cell r="C297" t="str">
            <v>ЗСМК Круг 28 3пс/сп 1-3 535-05#301226</v>
          </cell>
        </row>
        <row r="298">
          <cell r="C298" t="str">
            <v>ЗСМК Круг 28 3сп 1 535-05#2882</v>
          </cell>
        </row>
        <row r="299">
          <cell r="C299" t="str">
            <v>ЗСМК Круг 28 3сп 1-3 535-05#300800</v>
          </cell>
        </row>
        <row r="300">
          <cell r="C300" t="str">
            <v>ЗСМК Круг 28 3сп 3 535-05#2884</v>
          </cell>
        </row>
        <row r="301">
          <cell r="C301" t="str">
            <v>ЗСМК Круг 28 5пс/сп 1 535-05#301961</v>
          </cell>
        </row>
        <row r="302">
          <cell r="C302" t="str">
            <v>ЗСМК Круг 28 5пс/сп 2 535-05#302441</v>
          </cell>
        </row>
        <row r="303">
          <cell r="C303" t="str">
            <v>ЗСМК Круг 30 09Г2С 12 19281-89#2345</v>
          </cell>
        </row>
        <row r="304">
          <cell r="C304" t="str">
            <v>ЗСМК Круг 30 3пс 1 535-05#2886</v>
          </cell>
        </row>
        <row r="305">
          <cell r="C305" t="str">
            <v>ЗСМК Круг 30 3пс 1-3 535-05#300364</v>
          </cell>
        </row>
        <row r="306">
          <cell r="C306" t="str">
            <v>ЗСМК Круг 30 3пс 3 535-05#2591</v>
          </cell>
        </row>
        <row r="307">
          <cell r="C307" t="str">
            <v>ЗСМК Круг 30 3сп 1-3 535-05#301522</v>
          </cell>
        </row>
        <row r="308">
          <cell r="C308" t="str">
            <v>ЗСМК Круг 30 3сп 3 535-05#4884</v>
          </cell>
        </row>
        <row r="309">
          <cell r="C309" t="str">
            <v>ЗСМК Круг 32 3пс 3 535-05#2890</v>
          </cell>
        </row>
        <row r="310">
          <cell r="C310" t="str">
            <v>ЗСМК Круг 32 3сп 3 535-05#2893</v>
          </cell>
        </row>
        <row r="311">
          <cell r="C311" t="str">
            <v>ЗСМК Круг 34 3пс 3 535-05#7355</v>
          </cell>
        </row>
        <row r="312">
          <cell r="C312" t="str">
            <v>ЗСМК Круг 36 3пс/сп 1-3 535-05#301329</v>
          </cell>
        </row>
        <row r="313">
          <cell r="C313" t="str">
            <v>ЗСМК Круг 36 3сп 1 535-05#1837</v>
          </cell>
        </row>
        <row r="314">
          <cell r="C314" t="str">
            <v>ЗСМК Круг 36 3сп 1-3 535-05#301581</v>
          </cell>
        </row>
        <row r="315">
          <cell r="C315" t="str">
            <v>ЗСМК Круг 36 3сп 2 535-05#5063</v>
          </cell>
        </row>
        <row r="316">
          <cell r="C316" t="str">
            <v>ЗСМК Круг 36 3сп 3 535-05#5253</v>
          </cell>
        </row>
        <row r="317">
          <cell r="C317" t="str">
            <v>ЗСМК Круг 38 3ПС 3 535-05#6060</v>
          </cell>
        </row>
        <row r="318">
          <cell r="C318" t="str">
            <v>ЗСМК Круг 38 3сп 1 535-05#3712</v>
          </cell>
        </row>
        <row r="319">
          <cell r="C319" t="str">
            <v>ЗСМК Круг 38 3сп 2 535-05#7845</v>
          </cell>
        </row>
        <row r="320">
          <cell r="C320" t="str">
            <v>ЗСМК Круг 38 3сп 3 535-05#7846</v>
          </cell>
        </row>
        <row r="321">
          <cell r="C321" t="str">
            <v>ЗСМК Круг 40 3пс 3 535-05#2897</v>
          </cell>
        </row>
        <row r="322">
          <cell r="C322" t="str">
            <v>ЗСМК Круг 40 3пс/сп 1 535-05#300382</v>
          </cell>
        </row>
        <row r="323">
          <cell r="C323" t="str">
            <v>ЗСМК Круг 40 3пс/сп 1-3 535-05#302112</v>
          </cell>
        </row>
        <row r="324">
          <cell r="C324" t="str">
            <v>ЗСМК Круг 42 3пс/сп 1 535-05#302460</v>
          </cell>
        </row>
        <row r="325">
          <cell r="C325" t="str">
            <v>ЗСМК Круг 42 3сп 1 535-05#4833</v>
          </cell>
        </row>
        <row r="326">
          <cell r="C326" t="str">
            <v>ЗСМК Круг 50 3пс 2 535-05#3360</v>
          </cell>
        </row>
        <row r="327">
          <cell r="C327" t="str">
            <v>ЗСМК Угол 100х100х10 345-09Г2С-14  #6813</v>
          </cell>
        </row>
        <row r="328">
          <cell r="C328" t="str">
            <v>ЗСМК Уголок р/п 100Х100Х10 09Г2С 12 19281-14#9501</v>
          </cell>
        </row>
        <row r="329">
          <cell r="C329" t="str">
            <v>ЗСМК Уголок р/п 100Х100Х10 09Г2С 14 19281-14#9502</v>
          </cell>
        </row>
        <row r="330">
          <cell r="C330" t="str">
            <v>ЗСМК Уголок р/п 100х100х10 09Г2С 15 19281-14#9636</v>
          </cell>
        </row>
        <row r="331">
          <cell r="C331" t="str">
            <v>ЗСМК Уголок р/п 100х100х10 3пс 5 535-05#343</v>
          </cell>
        </row>
        <row r="332">
          <cell r="C332" t="str">
            <v>ЗСМК Уголок р/п 100х100х10 3пс/сп 5 535-05#300179</v>
          </cell>
        </row>
        <row r="333">
          <cell r="C333" t="str">
            <v>ЗСМК Уголок р/п 100х100х10 3сп 5 535-05#2550</v>
          </cell>
        </row>
        <row r="334">
          <cell r="C334" t="str">
            <v>ЗСМК Уголок р/п 100Х100Х10 С255 1 27772-2015#10973</v>
          </cell>
        </row>
        <row r="335">
          <cell r="C335" t="str">
            <v>ЗСМК Уголок р/п 100Х100Х10 С345 2 27772-2015#10334</v>
          </cell>
        </row>
        <row r="336">
          <cell r="C336" t="str">
            <v>ЗСМК Уголок р/п 100Х100Х10 С345 3 27772-2015#10335</v>
          </cell>
        </row>
        <row r="337">
          <cell r="C337" t="str">
            <v>ЗСМК Уголок р/п 100Х100Х12 09Г2С 12 19281-14#9503</v>
          </cell>
        </row>
        <row r="338">
          <cell r="C338" t="str">
            <v>ЗСМК Уголок р/п 100Х100Х12 3ПС 5 535-05#5762</v>
          </cell>
        </row>
        <row r="339">
          <cell r="C339" t="str">
            <v>ЗСМК Уголок р/п 100Х100Х12 3СП 5 535-05#6409</v>
          </cell>
        </row>
        <row r="340">
          <cell r="C340" t="str">
            <v>ЗСМК Уголок р/п 100Х100Х7 09Г2С 12 19281-14#9504</v>
          </cell>
        </row>
        <row r="341">
          <cell r="C341" t="str">
            <v>ЗСМК Уголок р/п 100Х100Х7 09Г2С 14 19281-14#9505</v>
          </cell>
        </row>
        <row r="342">
          <cell r="C342" t="str">
            <v>ЗСМК Уголок р/п 100х100х7 09Г2С 15 19281-14#9637</v>
          </cell>
        </row>
        <row r="343">
          <cell r="C343" t="str">
            <v>ЗСМК Уголок р/п 100х100х7 3пс 5 535-05#330</v>
          </cell>
        </row>
        <row r="344">
          <cell r="C344" t="str">
            <v>ЗСМК Уголок р/п 100х100х7 3пс/сп 5 535-05#300175</v>
          </cell>
        </row>
        <row r="345">
          <cell r="C345" t="str">
            <v>ЗСМК Уголок р/п 100х100х7 3сп 5 535-05#331</v>
          </cell>
        </row>
        <row r="346">
          <cell r="C346" t="str">
            <v>ЗСМК Уголок р/п 100Х100Х7 С255 1 27772-2015#10971</v>
          </cell>
        </row>
        <row r="347">
          <cell r="C347" t="str">
            <v>ЗСМК Уголок р/п 100Х100Х7 345-09Г2С 14 19281-14#6071</v>
          </cell>
        </row>
        <row r="348">
          <cell r="C348" t="str">
            <v>ЗСМК Уголок р/п 100Х100Х7 С345 2 27772-2015#10337</v>
          </cell>
        </row>
        <row r="349">
          <cell r="C349" t="str">
            <v>ЗСМК Уголок р/п 100Х100Х7 С345 3 27772-2015#10338</v>
          </cell>
        </row>
        <row r="350">
          <cell r="C350" t="str">
            <v>ЗСМК Уголок р/п 100Х100Х8 09Г2С 12 19281-14#9506</v>
          </cell>
        </row>
        <row r="351">
          <cell r="C351" t="str">
            <v>ЗСМК Уголок р/п 100Х100Х8 09Г2С 14 19281-14#9507</v>
          </cell>
        </row>
        <row r="352">
          <cell r="C352" t="str">
            <v>ЗСМК Уголок р/п 100х100х8 09Г2С 15 19281-14#9638</v>
          </cell>
        </row>
        <row r="353">
          <cell r="C353" t="str">
            <v>ЗСМК Уголок р/п 100х100х8 3пс 5 535-05#336</v>
          </cell>
        </row>
        <row r="354">
          <cell r="C354" t="str">
            <v>ЗСМК Уголок р/п 100х100х8 3пс/сп 5 535-05#300177</v>
          </cell>
        </row>
        <row r="355">
          <cell r="C355" t="str">
            <v>ЗСМК Уголок р/п 100х100х8 3сп 5 535-05#337</v>
          </cell>
        </row>
        <row r="356">
          <cell r="C356" t="str">
            <v>ЗСМК Уголок р/п 100Х100Х8 С255 1 27772-2015#10970</v>
          </cell>
        </row>
        <row r="357">
          <cell r="C357" t="str">
            <v>ЗСМК Уголок р/п 100Х100Х8 С345 2 27772-2015#10340</v>
          </cell>
        </row>
        <row r="358">
          <cell r="C358" t="str">
            <v>ЗСМК Уголок р/п 100Х100Х8 С345 3 27772-2015#10345</v>
          </cell>
        </row>
        <row r="359">
          <cell r="C359" t="str">
            <v>ЗСМК Уголок р/п 100Х100Х8 С345 6 27772-2015#10935</v>
          </cell>
        </row>
        <row r="360">
          <cell r="C360" t="str">
            <v>ЗСМК Уголок р/п 100Х100Х8 345-09Г2С 14 19281-14#6072</v>
          </cell>
        </row>
        <row r="361">
          <cell r="C361" t="str">
            <v>ЗСМК Уголок р/п 100Х100Х9 09Г2С 12 19281-14#9508</v>
          </cell>
        </row>
        <row r="362">
          <cell r="C362" t="str">
            <v>ЗСМК Уголок р/п 110Х110Х7 09Г2С 12 19281-2014#6069</v>
          </cell>
        </row>
        <row r="363">
          <cell r="C363" t="str">
            <v>ЗСМК Уголок р/п 110Х110Х7 09Г2С 15#6815</v>
          </cell>
        </row>
        <row r="364">
          <cell r="C364" t="str">
            <v>ЗСМК Уголок р/п 110Х110Х7 3ПС/СП 5 535-05#302241</v>
          </cell>
        </row>
        <row r="365">
          <cell r="C365" t="str">
            <v>ЗСМК Уголок р/п 110х110х7 3сп 5 535-05#8186</v>
          </cell>
        </row>
        <row r="366">
          <cell r="C366" t="str">
            <v>ЗСМК Уголок р/п 110Х110Х8 09Г2С 12 19281-2014#6068</v>
          </cell>
        </row>
        <row r="367">
          <cell r="C367" t="str">
            <v>ЗСМК Уголок р/п 110Х110Х8 09Г2С 15 19281-2014#6058</v>
          </cell>
        </row>
        <row r="368">
          <cell r="C368" t="str">
            <v>ЗСМК Уголок р/п 110Х110Х8 3ПС/СП 5 535-05#302240</v>
          </cell>
        </row>
        <row r="369">
          <cell r="C369" t="str">
            <v>ЗСМК Уголок р/п 110х110х8 3сп 5 535-05#8059</v>
          </cell>
        </row>
        <row r="370">
          <cell r="C370" t="str">
            <v>ЗСМК Уголок р/п 110х110х8 С255 27772-2015#10589</v>
          </cell>
        </row>
        <row r="371">
          <cell r="C371" t="str">
            <v>ЗСМК Уголок р/п 125Х125Х10 09Г2С 12 19281-14#9509</v>
          </cell>
        </row>
        <row r="372">
          <cell r="C372" t="str">
            <v>ЗСМК Уголок р/п 125Х125Х10 09Г2С 14 19281-14#9510</v>
          </cell>
        </row>
        <row r="373">
          <cell r="C373" t="str">
            <v>ЗСМК Уголок р/п 125х125х10 09Г2С 15 19281-14#9639</v>
          </cell>
        </row>
        <row r="374">
          <cell r="C374" t="str">
            <v>ЗСМК Уголок р/п 125х125х10 3пс 5 535-05#353</v>
          </cell>
        </row>
        <row r="375">
          <cell r="C375" t="str">
            <v>ЗСМК Уголок р/п 125х125х10 3пс/сп 5 535-05#300184</v>
          </cell>
        </row>
        <row r="376">
          <cell r="C376" t="str">
            <v>ЗСМК Уголок р/п 125х125х10 3сп 5 535-05#354</v>
          </cell>
        </row>
        <row r="377">
          <cell r="C377" t="str">
            <v>ЗСМК Уголок р/п 125Х125Х10 С255 1 27772-2015#10976</v>
          </cell>
        </row>
        <row r="378">
          <cell r="C378" t="str">
            <v>ЗСМК Уголок р/п 125Х125Х10 С345 2 27772-2015#10351</v>
          </cell>
        </row>
        <row r="379">
          <cell r="C379" t="str">
            <v>ЗСМК Уголок р/п 125Х125Х10 С345 3 27772-2015#10352</v>
          </cell>
        </row>
        <row r="380">
          <cell r="C380" t="str">
            <v>ЗСМК Уголок р/п 125Х125Х10 С345 6 27772-2015#10936</v>
          </cell>
        </row>
        <row r="381">
          <cell r="C381" t="str">
            <v>ЗСМК Уголок р/п 125Х125Х12 09Г2С 12 19281-14#9511</v>
          </cell>
        </row>
        <row r="382">
          <cell r="C382" t="str">
            <v>ЗСМК Уголок р/п 125х125х12 3пс/сп 5 535-05#300731</v>
          </cell>
        </row>
        <row r="383">
          <cell r="C383" t="str">
            <v>ЗСМК Уголок р/п 125х125х12 3сп 5 535-05#2930</v>
          </cell>
        </row>
        <row r="384">
          <cell r="C384" t="str">
            <v>ЗСМК Уголок р/п 125Х125Х8 09Г2С 12 19281-14#9513</v>
          </cell>
        </row>
        <row r="385">
          <cell r="C385" t="str">
            <v>ЗСМК Уголок р/п 125Х125Х8 09Г2С 14 19281-14#9514</v>
          </cell>
        </row>
        <row r="386">
          <cell r="C386" t="str">
            <v>ЗСМК Уголок р/п 125х125х8 09Г2С 15 19281-14#9641</v>
          </cell>
        </row>
        <row r="387">
          <cell r="C387" t="str">
            <v>ЗСМК Уголок р/п 125х125х8 3пс 5 535-05#347</v>
          </cell>
        </row>
        <row r="388">
          <cell r="C388" t="str">
            <v>ЗСМК Уголок р/п 125х125х8 3пс/сп 5 535-05#300181</v>
          </cell>
        </row>
        <row r="389">
          <cell r="C389" t="str">
            <v>ЗСМК Уголок р/п 125х125х8 3сп 5 535-05#348</v>
          </cell>
        </row>
        <row r="390">
          <cell r="C390" t="str">
            <v>ЗСМК Уголок р/п 125Х125Х8 С255 1 27772-2015#10974</v>
          </cell>
        </row>
        <row r="391">
          <cell r="C391" t="str">
            <v>ЗСМК Уголок р/п 125Х125Х8 С345 2 27772-2015 #10354</v>
          </cell>
        </row>
        <row r="392">
          <cell r="C392" t="str">
            <v>ЗСМК Уголок р/п 125Х125Х8 С345 3 27772-2015 #10356</v>
          </cell>
        </row>
        <row r="393">
          <cell r="C393" t="str">
            <v>ЗСМК Уголок р/п 125Х125Х8 С345 6 27772-2015#10810</v>
          </cell>
        </row>
        <row r="394">
          <cell r="C394" t="str">
            <v>ЗСМК Уголок р/п 125Х125Х9 09Г2С 12 19281-14#9515</v>
          </cell>
        </row>
        <row r="395">
          <cell r="C395" t="str">
            <v>ЗСМК Уголок р/п 125х125х9 09Г2С 15 19281-14#9642</v>
          </cell>
        </row>
        <row r="396">
          <cell r="C396" t="str">
            <v>ЗСМК Уголок р/п 125х125х9 3пс 5 535-05#350</v>
          </cell>
        </row>
        <row r="397">
          <cell r="C397" t="str">
            <v>ЗСМК Уголок р/п 125х125х9 3пс/сп 5 535-05#300182</v>
          </cell>
        </row>
        <row r="398">
          <cell r="C398" t="str">
            <v>ЗСМК Уголок р/п 125х125х9 3сп 5 535-05#2942</v>
          </cell>
        </row>
        <row r="399">
          <cell r="C399" t="str">
            <v>ЗСМК Уголок р/п 125Х125Х9 С255 1 27772-2015#10975</v>
          </cell>
        </row>
        <row r="400">
          <cell r="C400" t="str">
            <v>ЗСМК Уголок р/п 125Х125Х9 С345 2 27772-2015 #10358</v>
          </cell>
        </row>
        <row r="401">
          <cell r="C401" t="str">
            <v>ЗСМК Уголок р/п 125Х125Х9 С345 3 27772-2015 #10385</v>
          </cell>
        </row>
        <row r="402">
          <cell r="C402" t="str">
            <v>ЗСМК Уголок р/п 125Х125Х9 С345 6 27772-2015 #11088</v>
          </cell>
        </row>
        <row r="403">
          <cell r="C403" t="str">
            <v>ЗСМК Уголок р/п 25Х25Х4 09Г2С 12 19281-14#9540</v>
          </cell>
        </row>
        <row r="404">
          <cell r="C404" t="str">
            <v>ЗСМК Уголок р/п 25Х25Х4 09Г2С 15 19281-14#10188</v>
          </cell>
        </row>
        <row r="405">
          <cell r="C405" t="str">
            <v>ЗСМК Уголок р/п 25х25х4 3пс 5 535-05#290</v>
          </cell>
        </row>
        <row r="406">
          <cell r="C406" t="str">
            <v>ЗСМК Уголок р/п 25х25х4 3пс/сп 5 535-05#301324</v>
          </cell>
        </row>
        <row r="407">
          <cell r="C407" t="str">
            <v>ЗСМК Уголок р/п 25х25х4 3сп 5 535-05#2015</v>
          </cell>
        </row>
        <row r="408">
          <cell r="C408" t="str">
            <v>ЗСМК Уголок р/п 32Х32Х4 09Г2С 12 19281-14#9541</v>
          </cell>
        </row>
        <row r="409">
          <cell r="C409" t="str">
            <v>ЗСМК Уголок р/п 32Х32Х4 09Г2С 14 19281-14#9542</v>
          </cell>
        </row>
        <row r="410">
          <cell r="C410" t="str">
            <v>ЗСМК Уголок р/п 32Х32Х4 09Г2С 15#9926</v>
          </cell>
        </row>
        <row r="411">
          <cell r="C411" t="str">
            <v>ЗСМК Уголок р/п 32х32х4 3пс 5 535-05#549</v>
          </cell>
        </row>
        <row r="412">
          <cell r="C412" t="str">
            <v>ЗСМК Уголок р/п 32х32х4 3пс/сп 5 535-05#301626</v>
          </cell>
        </row>
        <row r="413">
          <cell r="C413" t="str">
            <v>ЗСМК Уголок р/п 32х32х4 3сп 5 535-05#550</v>
          </cell>
        </row>
        <row r="414">
          <cell r="C414" t="str">
            <v>ЗСМК Уголок р/п 35Х35Х4 09Г2С 12 19281-14#9543</v>
          </cell>
        </row>
        <row r="415">
          <cell r="C415" t="str">
            <v>ЗСМК Уголок р/п 35Х35Х4 09Г2С 15#9927</v>
          </cell>
        </row>
        <row r="416">
          <cell r="C416" t="str">
            <v>ЗСМК Уголок р/п 35х35х4 3пс 5 535-05#505</v>
          </cell>
        </row>
        <row r="417">
          <cell r="C417" t="str">
            <v>ЗСМК Уголок р/п 35х35х4 3пс/сп 5 535-05#301625</v>
          </cell>
        </row>
        <row r="418">
          <cell r="C418" t="str">
            <v>ЗСМК Уголок р/п 35х35х4 3сп 5 535-05#2431</v>
          </cell>
        </row>
        <row r="419">
          <cell r="C419" t="str">
            <v>ЗСМК Уголок р/п 40Х40Х4 09Г2С 12 19281-14#9544</v>
          </cell>
        </row>
        <row r="420">
          <cell r="C420" t="str">
            <v>ЗСМК Уголок р/п 40х40х4 3пс 5 535-05#509</v>
          </cell>
        </row>
        <row r="421">
          <cell r="C421" t="str">
            <v>ЗСМК Уголок р/п 40х40х4 3пс/сп 5 535-05#301795</v>
          </cell>
        </row>
        <row r="422">
          <cell r="C422" t="str">
            <v>ЗСМК Уголок р/п 40х40х4 3сп 5 535-05#2564</v>
          </cell>
        </row>
        <row r="423">
          <cell r="C423" t="str">
            <v>ЗСМК Уголок р/п 50Х50Х5 09Г2С 12 19281-14#9547</v>
          </cell>
        </row>
        <row r="424">
          <cell r="C424" t="str">
            <v>ЗСМК Уголок р/п 50Х50Х5 09Г2С 14 19281-14#9548</v>
          </cell>
        </row>
        <row r="425">
          <cell r="C425" t="str">
            <v>ЗСМК Уголок р/п 50х50х5 09Г2С 15 19281-14#9643</v>
          </cell>
        </row>
        <row r="426">
          <cell r="C426" t="str">
            <v>ЗСМК Уголок р/п 50х50х5 3пс 5 535-05#297</v>
          </cell>
        </row>
        <row r="427">
          <cell r="C427" t="str">
            <v>ЗСМК Уголок р/п 50х50х5 3пс/сп 5 535-05#300618</v>
          </cell>
        </row>
        <row r="428">
          <cell r="C428" t="str">
            <v>ЗСМК Уголок р/п 50х50х5 3сп 5 535-05#298</v>
          </cell>
        </row>
        <row r="429">
          <cell r="C429" t="str">
            <v>ЗСМК Уголок р/п 50Х50Х5 С255 1 27772-2015#10946</v>
          </cell>
        </row>
        <row r="430">
          <cell r="C430" t="str">
            <v>ЗСМК Уголок р/п 50Х50Х5 С255 5 27772-2015#10930</v>
          </cell>
        </row>
        <row r="431">
          <cell r="C431" t="str">
            <v>ЗСМК Уголок р/п 50Х50Х5 С345 2 27772-2015#10387</v>
          </cell>
        </row>
        <row r="432">
          <cell r="C432" t="str">
            <v>ЗСМК Уголок р/п 50Х50Х5 С345 3 27772-2015#10388</v>
          </cell>
        </row>
        <row r="433">
          <cell r="C433" t="str">
            <v>ЗСМК Уголок р/п 50Х50Х6 3ПС/СП 5 535-05#10460</v>
          </cell>
        </row>
        <row r="434">
          <cell r="C434" t="str">
            <v>ЗСМК Уголок р/п 63Х63Х5 09Г2С 12 19281-14#9550</v>
          </cell>
        </row>
        <row r="435">
          <cell r="C435" t="str">
            <v>ЗСМК Уголок р/п 63Х63Х5 09Г2С 14 19281-14#9551</v>
          </cell>
        </row>
        <row r="436">
          <cell r="C436" t="str">
            <v>ЗСМК Уголок р/п 63х63х5 09Г2С 15 19281-14#9644</v>
          </cell>
        </row>
        <row r="437">
          <cell r="C437" t="str">
            <v>ЗСМК Уголок р/п 63х63х5 3пс 5 535-05#305</v>
          </cell>
        </row>
        <row r="438">
          <cell r="C438" t="str">
            <v>ЗСМК Уголок р/п 63х63х5 3пс/сп 5 535-05#300619</v>
          </cell>
        </row>
        <row r="439">
          <cell r="C439" t="str">
            <v>ЗСМК Уголок р/п 63х63х5 3сп 5 535-05#306</v>
          </cell>
        </row>
        <row r="440">
          <cell r="C440" t="str">
            <v>ЗСМК Уголок р/п 63Х63Х5 С255 1 27772-2015#10963</v>
          </cell>
        </row>
        <row r="441">
          <cell r="C441" t="str">
            <v>ЗСМК Уголок р/п 63Х63Х5 С255 5 27772-2015#10931</v>
          </cell>
        </row>
        <row r="442">
          <cell r="C442" t="str">
            <v>ЗСМК Уголок р/п 63Х63Х5 С345 2 27772-2015#10390</v>
          </cell>
        </row>
        <row r="443">
          <cell r="C443" t="str">
            <v>ЗСМК Уголок р/п 63Х63Х5 С345 3 27772-2015#10391</v>
          </cell>
        </row>
        <row r="444">
          <cell r="C444" t="str">
            <v>ЗСМК Уголок р/п 63Х63Х6 09Г2С 12 19281-14#9553</v>
          </cell>
        </row>
        <row r="445">
          <cell r="C445" t="str">
            <v>ЗСМК Уголок р/п 63Х63Х6 09Г2С 14 19281-14#9554</v>
          </cell>
        </row>
        <row r="446">
          <cell r="C446" t="str">
            <v>ЗСМК Уголок р/п 63х63х6 09Г2С 15 19281-14#9645</v>
          </cell>
        </row>
        <row r="447">
          <cell r="C447" t="str">
            <v>ЗСМК Уголок р/п 63х63х6 3пс 5 535-05#309</v>
          </cell>
        </row>
        <row r="448">
          <cell r="C448" t="str">
            <v>ЗСМК Уголок р/п 63х63х6 3пс/сп 5 535-05#301597</v>
          </cell>
        </row>
        <row r="449">
          <cell r="C449" t="str">
            <v>ЗСМК Уголок р/п 63х63х6 3сп 5 535-05#310</v>
          </cell>
        </row>
        <row r="450">
          <cell r="C450" t="str">
            <v>ЗСМК Уголок р/п 63Х63Х6 С255 1 27772-2015#10964</v>
          </cell>
        </row>
        <row r="451">
          <cell r="C451" t="str">
            <v>ЗСМК Уголок р/п 63Х63Х6 С345 2 27772-2015#10426</v>
          </cell>
        </row>
        <row r="452">
          <cell r="C452" t="str">
            <v>ЗСМК Уголок р/п 63Х63Х6 С345 3 27772-2015#10427</v>
          </cell>
        </row>
        <row r="453">
          <cell r="C453" t="str">
            <v>ЗСМК Уголок р/п 70Х70Х5 3пс 5 535-05#5765</v>
          </cell>
        </row>
        <row r="454">
          <cell r="C454" t="str">
            <v>ЗСМК Уголок р/п 70х70х5 3пс/сп 5 535-05#302216</v>
          </cell>
        </row>
        <row r="455">
          <cell r="C455" t="str">
            <v>ЗСМК Уголок р/п 70х70х5 3сп 5 535-05#7810</v>
          </cell>
        </row>
        <row r="456">
          <cell r="C456" t="str">
            <v>ЗСМК Уголок р/п 70Х70Х6 3пс 5 535-05#5766</v>
          </cell>
        </row>
        <row r="457">
          <cell r="C457" t="str">
            <v>ЗСМК Уголок р/п 70Х70Х6 3пс 535-05#5767</v>
          </cell>
        </row>
        <row r="458">
          <cell r="C458" t="str">
            <v>ЗСМК Уголок р/п 70х70х6 3пс/сп 5 535-05#302222</v>
          </cell>
        </row>
        <row r="459">
          <cell r="C459" t="str">
            <v>ЗСМК Уголок р/п 70х70х6 3сп 5 535-05#7809</v>
          </cell>
        </row>
        <row r="460">
          <cell r="C460" t="str">
            <v>ЗСМК Уголок р/п 75Х75Х5 09Г2С 12 19281-14#9559</v>
          </cell>
        </row>
        <row r="461">
          <cell r="C461" t="str">
            <v>ЗСМК Уголок р/п 75Х75Х5 09Г2С 15 19281-14#8733</v>
          </cell>
        </row>
        <row r="462">
          <cell r="C462" t="str">
            <v>ЗСМК Уголок р/п 75х75х5 3пс/сп 5 535-05#302206</v>
          </cell>
        </row>
        <row r="463">
          <cell r="C463" t="str">
            <v>ЗСМК Уголок р/п 75х75х5 3сп 5 535-05#7785</v>
          </cell>
        </row>
        <row r="464">
          <cell r="C464" t="str">
            <v>ЗСМК Уголок р/п 75Х75Х5 С255 1 27772-2015#10965</v>
          </cell>
        </row>
        <row r="465">
          <cell r="C465" t="str">
            <v>ЗСМК Уголок р/п 75Х75Х6 09Г2С 12 19281-14#9560</v>
          </cell>
        </row>
        <row r="466">
          <cell r="C466" t="str">
            <v>ЗСМК Уголок р/п 75Х75Х6 09Г2С 14 19281-14#9561</v>
          </cell>
        </row>
        <row r="467">
          <cell r="C467" t="str">
            <v>ЗСМК Уголок р/п 75х75х6 09Г2С 15 19281-14#9646</v>
          </cell>
        </row>
        <row r="468">
          <cell r="C468" t="str">
            <v>ЗСМК Уголок р/п 75х75х6 3пс 5 535-05#318</v>
          </cell>
        </row>
        <row r="469">
          <cell r="C469" t="str">
            <v>ЗСМК Уголок р/п 75х75х6 3пс/сп 5 535-05#300622</v>
          </cell>
        </row>
        <row r="470">
          <cell r="C470" t="str">
            <v>ЗСМК Уголок р/п 75х75х6 3сп 5 535-05#319</v>
          </cell>
        </row>
        <row r="471">
          <cell r="C471" t="str">
            <v>ЗСМК Уголок р/п 75Х75Х6 С255 1 27772-2015#11089</v>
          </cell>
        </row>
        <row r="472">
          <cell r="C472" t="str">
            <v>ЗСМК Уголок р/п 75Х75Х6 С255 5 27772-2015#10932</v>
          </cell>
        </row>
        <row r="473">
          <cell r="C473" t="str">
            <v>ЗСМК Уголок р/п 75Х75Х6 С345 2 27772-2015#10430</v>
          </cell>
        </row>
        <row r="474">
          <cell r="C474" t="str">
            <v>ЗСМК Уголок р/п 75Х75Х6 С345 3 27772-2015#10431</v>
          </cell>
        </row>
        <row r="475">
          <cell r="C475" t="str">
            <v>ЗСМК Уголок р/п 75Х75Х7 09Г2С 12 19281-14#9562</v>
          </cell>
        </row>
        <row r="476">
          <cell r="C476" t="str">
            <v>ЗСМК Уголок р/п 75х75х7 3пс 5 535-05#321</v>
          </cell>
        </row>
        <row r="477">
          <cell r="C477" t="str">
            <v>ЗСМК Уголок р/п 75х75х7 3пс/сп 5 535-05#301060</v>
          </cell>
        </row>
        <row r="478">
          <cell r="C478" t="str">
            <v>ЗСМК Уголок р/п 75х75х7 3сп 5 535-05#2699</v>
          </cell>
        </row>
        <row r="479">
          <cell r="C479" t="str">
            <v>ЗСМК Уголок р/п 75Х75Х8 09Г2С 12 19281-14#9563</v>
          </cell>
        </row>
        <row r="480">
          <cell r="C480" t="str">
            <v>ЗСМК Уголок р/п 75Х75Х8 09Г2С 14 19281-14#9564</v>
          </cell>
        </row>
        <row r="481">
          <cell r="C481" t="str">
            <v>ЗСМК Уголок р/п 75х75х8 09Г2С 15 19281-14#9647</v>
          </cell>
        </row>
        <row r="482">
          <cell r="C482" t="str">
            <v>ЗСМК Уголок р/п 75х75х8 3пс 5 535-05#325</v>
          </cell>
        </row>
        <row r="483">
          <cell r="C483" t="str">
            <v>ЗСМК Уголок р/п 75х75х8 3пс/сп 5 535-05#301042</v>
          </cell>
        </row>
        <row r="484">
          <cell r="C484" t="str">
            <v>ЗСМК Уголок р/п 75х75х8 3сп 5 535-05#326</v>
          </cell>
        </row>
        <row r="485">
          <cell r="C485" t="str">
            <v>ЗСМК Уголок р/п 75Х75Х8 С345 6 27772-2015#10785</v>
          </cell>
        </row>
        <row r="486">
          <cell r="C486" t="str">
            <v>ЗСМК Уголок р/п 75х75х9 3пс/сп 5 535-05#301877</v>
          </cell>
        </row>
        <row r="487">
          <cell r="C487" t="str">
            <v>ЗСМК Уголок р/п 75х75х9 3сп 5 535-05#3058</v>
          </cell>
        </row>
        <row r="488">
          <cell r="C488" t="str">
            <v>ЗСМК Уголок р/п 75Х75Х9 С345 6 27772-2015#11140</v>
          </cell>
        </row>
        <row r="489">
          <cell r="C489" t="str">
            <v>ЗСМК Уголок р/п 80Х80Х6 09Г2С 12 19281-14#9565</v>
          </cell>
        </row>
        <row r="490">
          <cell r="C490" t="str">
            <v>ЗСМК Уголок р/п 80Х80Х6 09Г2С 14 19281-14#9566</v>
          </cell>
        </row>
        <row r="491">
          <cell r="C491" t="str">
            <v>ЗСМК Уголок р/п 80х80х6 09Г2С 15 19281-14#9648</v>
          </cell>
        </row>
        <row r="492">
          <cell r="C492" t="str">
            <v>ЗСМК Уголок р/п 80х80х6 3пс 5 535-05#553</v>
          </cell>
        </row>
        <row r="493">
          <cell r="C493" t="str">
            <v>ЗСМК Уголок р/п 80х80х6 3пс/сп 1 535-05#300355</v>
          </cell>
        </row>
        <row r="494">
          <cell r="C494" t="str">
            <v>ЗСМК Уголок р/п 80х80х6 3пс/сп 5 535-05#300356</v>
          </cell>
        </row>
        <row r="495">
          <cell r="C495" t="str">
            <v>ЗСМК Уголок р/п 80х80х6 3сп 5 535-05#554</v>
          </cell>
        </row>
        <row r="496">
          <cell r="C496" t="str">
            <v>ЗСМК Уголок р/п 80Х80Х6 С345 6 27772-2015#10816</v>
          </cell>
        </row>
        <row r="497">
          <cell r="C497" t="str">
            <v>ЗСМК Уголок р/п 80х80х6  С345 2 27772-2015 #10433</v>
          </cell>
        </row>
        <row r="498">
          <cell r="C498" t="str">
            <v>ЗСМК Уголок р/п 80х80х6  С345 3 27772-2015 #10434</v>
          </cell>
        </row>
        <row r="499">
          <cell r="C499" t="str">
            <v>ЗСМК Уголок р/п 80х80х6 С255 1 27772-2015 #10966</v>
          </cell>
        </row>
        <row r="500">
          <cell r="C500" t="str">
            <v>ЗСМК Уголок р/п 80Х80Х7 09Г2С 12 19281-14#9567</v>
          </cell>
        </row>
        <row r="501">
          <cell r="C501" t="str">
            <v>ЗСМК Уголок р/п 80Х80Х7 09Г2С 15 19281-14#6073</v>
          </cell>
        </row>
        <row r="502">
          <cell r="C502" t="str">
            <v>ЗСМК Уголок р/п 80х80х7 3пс 5 535-05#556</v>
          </cell>
        </row>
        <row r="503">
          <cell r="C503" t="str">
            <v>ЗСМК Уголок р/п 80х80х7 3пс/сп 5 535-05#300359</v>
          </cell>
        </row>
        <row r="504">
          <cell r="C504" t="str">
            <v>ЗСМК Уголок р/п 80х80х7 3сп 5 535-05#557</v>
          </cell>
        </row>
        <row r="505">
          <cell r="C505" t="str">
            <v>ЗСМК Уголок р/п 80Х80Х8 09Г2С 12 19281-14#9568</v>
          </cell>
        </row>
        <row r="506">
          <cell r="C506" t="str">
            <v>ЗСМК Уголок р/п 80Х80Х8 09Г2С 14 19281-14#9569</v>
          </cell>
        </row>
        <row r="507">
          <cell r="C507" t="str">
            <v>ЗСМК Уголок р/п 80х80х8 09Г2С 15 19281-14#9649</v>
          </cell>
        </row>
        <row r="508">
          <cell r="C508" t="str">
            <v>ЗСМК Уголок р/п 80х80х8 3пс 5 535-05#559</v>
          </cell>
        </row>
        <row r="509">
          <cell r="C509" t="str">
            <v>ЗСМК Уголок р/п 80х80х8 3пс/сп 5 535-05#300362</v>
          </cell>
        </row>
        <row r="510">
          <cell r="C510" t="str">
            <v>ЗСМК Уголок р/п 80х80х8 3сп 5 535-05#560</v>
          </cell>
        </row>
        <row r="511">
          <cell r="C511" t="str">
            <v>ЗСМК Уголок р/п 90Х90Х6 09Г2С 12 19281-14#9570</v>
          </cell>
        </row>
        <row r="512">
          <cell r="C512" t="str">
            <v>ЗСМК Уголок р/п 90Х90Х6 09Г2С 14 19281-14#9571</v>
          </cell>
        </row>
        <row r="513">
          <cell r="C513" t="str">
            <v>ЗСМК Уголок р/п 90х90х6 09Г2С 15 19281-14#9650</v>
          </cell>
        </row>
        <row r="514">
          <cell r="C514" t="str">
            <v>ЗСМК Уголок р/п 90х90х6 3пс 5 535-05#516</v>
          </cell>
        </row>
        <row r="515">
          <cell r="C515" t="str">
            <v>ЗСМК Уголок р/п 90х90х6 3пс/сп 1 535-05#300822</v>
          </cell>
        </row>
        <row r="516">
          <cell r="C516" t="str">
            <v>ЗСМК Уголок р/п 90х90х6 3пс/сп 5 535-05#300207</v>
          </cell>
        </row>
        <row r="517">
          <cell r="C517" t="str">
            <v>ЗСМК Уголок р/п 90х90х6 3сп 5 535-05 #2369</v>
          </cell>
        </row>
        <row r="518">
          <cell r="C518" t="str">
            <v>ЗСМК Уголок р/п 90х90х6 С255 1 27772-2015#10967</v>
          </cell>
        </row>
        <row r="519">
          <cell r="C519" t="str">
            <v>ЗСМК Уголок р/п 90х90х6 С345 2 27772-2015#10436</v>
          </cell>
        </row>
        <row r="520">
          <cell r="C520" t="str">
            <v>ЗСМК Уголок р/п 90х90х6 С345 3 27772-2015#10437</v>
          </cell>
        </row>
        <row r="521">
          <cell r="C521" t="str">
            <v>ЗСМК Уголок р/п 90Х90Х7 09Г2С 12 19281-14#9572</v>
          </cell>
        </row>
        <row r="522">
          <cell r="C522" t="str">
            <v>ЗСМК Уголок р/п 90Х90Х7 09Г2С 14 19281-14#9573</v>
          </cell>
        </row>
        <row r="523">
          <cell r="C523" t="str">
            <v>ЗСМК Уголок р/п 90х90х7 09Г2С 15 19281-14#9651</v>
          </cell>
        </row>
        <row r="524">
          <cell r="C524" t="str">
            <v>ЗСМК Уголок р/п 90х90х7 3пс 5 535-05#522</v>
          </cell>
        </row>
        <row r="525">
          <cell r="C525" t="str">
            <v>ЗСМК Уголок р/п 90х90х7 3пс/сп 1 535-05#300208</v>
          </cell>
        </row>
        <row r="526">
          <cell r="C526" t="str">
            <v>ЗСМК Уголок р/п 90х90х7 3пс/сп 5 535-05#300209</v>
          </cell>
        </row>
        <row r="527">
          <cell r="C527" t="str">
            <v>ЗСМК Уголок р/п 90х90х7 3сп 5 535-05#523</v>
          </cell>
        </row>
        <row r="528">
          <cell r="C528" t="str">
            <v>ЗСМК Уголок р/п 90х90х7 С255 1 27772-2015#10968</v>
          </cell>
        </row>
        <row r="529">
          <cell r="C529" t="str">
            <v>ЗСМК Уголок р/п 90х90х7 С345 2 27772-2015#10439</v>
          </cell>
        </row>
        <row r="530">
          <cell r="C530" t="str">
            <v>ЗСМК Уголок р/п 90х90х7 С345 3 27772-2015#10440</v>
          </cell>
        </row>
        <row r="531">
          <cell r="C531" t="str">
            <v>ЗСМК Уголок р/п 90Х90Х8 09Г2С 12 19281-14#9574</v>
          </cell>
        </row>
        <row r="532">
          <cell r="C532" t="str">
            <v>ЗСМК Уголок р/п 90Х90Х8 09Г2С 14 19281-14#9575</v>
          </cell>
        </row>
        <row r="533">
          <cell r="C533" t="str">
            <v>ЗСМК Уголок р/п 90х90х8 09Г2С 15 19281-14#9652</v>
          </cell>
        </row>
        <row r="534">
          <cell r="C534" t="str">
            <v>ЗСМК Уголок р/п 90х90х8 3пс 5 535-05#513</v>
          </cell>
        </row>
        <row r="535">
          <cell r="C535" t="str">
            <v>ЗСМК Уголок р/п 90х90х8 3пс/сп 1 535-05#300205</v>
          </cell>
        </row>
        <row r="536">
          <cell r="C536" t="str">
            <v>ЗСМК Уголок р/п 90х90х8 3пс/сп 5 535-05#300206</v>
          </cell>
        </row>
        <row r="537">
          <cell r="C537" t="str">
            <v>ЗСМК Уголок р/п 90х90х8 3сп 5 535-05#514</v>
          </cell>
        </row>
        <row r="538">
          <cell r="C538" t="str">
            <v>ЗСМК Уголок р/п 90х90х8 С255 1 27772-2015 #10969</v>
          </cell>
        </row>
        <row r="539">
          <cell r="C539" t="str">
            <v>ЗСМК Уголок Р/П 90х90х8 С345 3 27772-2015#10844</v>
          </cell>
        </row>
        <row r="540">
          <cell r="C540" t="str">
            <v>ЗСМК Уголок р/п 90Х90Х9 09Г2С 12 19281-14#9576</v>
          </cell>
        </row>
        <row r="541">
          <cell r="C541" t="str">
            <v>ЗСМК Уголок р/п 90Х90Х9 09Г2С 14 19281-14#9577</v>
          </cell>
        </row>
        <row r="542">
          <cell r="C542" t="str">
            <v>ЗСМК Уголок р/п 90х90х9 09Г2С 15 19281-14#6070</v>
          </cell>
        </row>
        <row r="543">
          <cell r="C543" t="str">
            <v>ЗСМК Уголок р/п 90х90х9 3пс/сп 5 535-05#301128</v>
          </cell>
        </row>
        <row r="544">
          <cell r="C544" t="str">
            <v>ЗСМК Уголок р/п 90х90х9 3сп 5 535-05#4373</v>
          </cell>
        </row>
        <row r="545">
          <cell r="C545" t="str">
            <v>ЗСМК Уголок р/п 90Х90Х9 С345 6 27772-2015#11141</v>
          </cell>
        </row>
        <row r="546">
          <cell r="C546" t="str">
            <v>ЗСМК Швеллер 10 09Г2С 12 19281-2014#9578</v>
          </cell>
        </row>
        <row r="547">
          <cell r="C547" t="str">
            <v>ЗСМК Швеллер 10 09Г2С 14 19281-2014#9579</v>
          </cell>
        </row>
        <row r="548">
          <cell r="C548" t="str">
            <v>ЗСМК Швеллер 10 09Г2С 15 19281-2014#9653</v>
          </cell>
        </row>
        <row r="549">
          <cell r="C549" t="str">
            <v>ЗСМК Швеллер 10 345-09Г2С 14 19281-2014#10106</v>
          </cell>
        </row>
        <row r="550">
          <cell r="C550" t="str">
            <v>ЗСМК Швеллер 10 3пс 5 535-05#366</v>
          </cell>
        </row>
        <row r="551">
          <cell r="C551" t="str">
            <v>ЗСМК Швеллер 10 3пс/сп 5 535-05#300730</v>
          </cell>
        </row>
        <row r="552">
          <cell r="C552" t="str">
            <v>ЗСМК Швеллер 10 3сп 5 535-05#367</v>
          </cell>
        </row>
        <row r="553">
          <cell r="C553" t="str">
            <v>ЗСМК Швеллер 10 С255 1 27772-2015#10959</v>
          </cell>
        </row>
        <row r="554">
          <cell r="C554" t="str">
            <v>ЗСМК Швеллер 10 С345 2 27772-2015#10442</v>
          </cell>
        </row>
        <row r="555">
          <cell r="C555" t="str">
            <v>ЗСМК Швеллер 10 С345 3 27772-2015#10443</v>
          </cell>
        </row>
        <row r="556">
          <cell r="C556" t="str">
            <v>ЗСМК Швеллер 10 С345 6 27772-2015#11097</v>
          </cell>
        </row>
        <row r="557">
          <cell r="C557" t="str">
            <v>ЗСМК Швеллер 12 09Г2С 12 19281-2014#9580</v>
          </cell>
        </row>
        <row r="558">
          <cell r="C558" t="str">
            <v>ЗСМК Швеллер 12 09Г2С 14 19281-2014#9581</v>
          </cell>
        </row>
        <row r="559">
          <cell r="C559" t="str">
            <v>ЗСМК Швеллер 12 09Г2С 15 19281-2014#9654</v>
          </cell>
        </row>
        <row r="560">
          <cell r="C560" t="str">
            <v>ЗСМК Швеллер 12 345-09Г2С 14 19281-2014#9932</v>
          </cell>
        </row>
        <row r="561">
          <cell r="C561" t="str">
            <v>ЗСМК Швеллер 12 3пс 5 535-05#373</v>
          </cell>
        </row>
        <row r="562">
          <cell r="C562" t="str">
            <v>ЗСМК Швеллер 12 3пс/сп 5 535-05#300811</v>
          </cell>
        </row>
        <row r="563">
          <cell r="C563" t="str">
            <v>ЗСМК Швеллер 12 3сп 5 535-05#374</v>
          </cell>
        </row>
        <row r="564">
          <cell r="C564" t="str">
            <v>ЗСМК Швеллер 12 С255 1 27772-2015#10960</v>
          </cell>
        </row>
        <row r="565">
          <cell r="C565" t="str">
            <v>ЗСМК Швеллер 12 С345 2 27772-2015 #10445</v>
          </cell>
        </row>
        <row r="566">
          <cell r="C566" t="str">
            <v>ЗСМК Швеллер 12 С345 3 27772-2015 #10449</v>
          </cell>
        </row>
        <row r="567">
          <cell r="C567" t="str">
            <v>ЗСМК Швеллер 12 345-09Г2С 14 19281-2014#9932</v>
          </cell>
        </row>
        <row r="568">
          <cell r="C568" t="str">
            <v>ЗСМК Швеллер 12У 09Г2С-12 19281-2014 #10129</v>
          </cell>
        </row>
        <row r="569">
          <cell r="C569" t="str">
            <v>ЗСМК Швеллер 12У 345-09Г2С-14 19281-2014 #9983</v>
          </cell>
        </row>
        <row r="570">
          <cell r="C570" t="str">
            <v>ЗСМК Швеллер 12У 3пс/сп 5 535-05#302370</v>
          </cell>
        </row>
        <row r="571">
          <cell r="C571" t="str">
            <v>ЗСМК Швеллер 12У 3сп 5 535-05#8537</v>
          </cell>
        </row>
        <row r="572">
          <cell r="C572" t="str">
            <v>ЗСМК Швеллер 14 09Г2С 12 19281-2014#9582</v>
          </cell>
        </row>
        <row r="573">
          <cell r="C573" t="str">
            <v>ЗСМК Швеллер 14 09Г2С 14 19281-2014#9583</v>
          </cell>
        </row>
        <row r="574">
          <cell r="C574" t="str">
            <v>ЗСМК Швеллер 14 09Г2С 15 19281-2014#9655</v>
          </cell>
        </row>
        <row r="575">
          <cell r="C575" t="str">
            <v>ЗСМК Швеллер 14 345-09Г2С 14 19281-2014#10958</v>
          </cell>
        </row>
        <row r="576">
          <cell r="C576" t="str">
            <v>ЗСМК Швеллер 14 3пс 5 535-05#380</v>
          </cell>
        </row>
        <row r="577">
          <cell r="C577" t="str">
            <v>ЗСМК Швеллер 14 3пс/сп 5 535-05#300860</v>
          </cell>
        </row>
        <row r="578">
          <cell r="C578" t="str">
            <v>ЗСМК Швеллер 14 3сп 5 535-05#381</v>
          </cell>
        </row>
        <row r="579">
          <cell r="C579" t="str">
            <v>ЗСМК Швеллер 14 С255 1 27772-2015#10961</v>
          </cell>
        </row>
        <row r="580">
          <cell r="C580" t="str">
            <v>ЗСМК Швеллер 14 С345 2 27772-2015#10452</v>
          </cell>
        </row>
        <row r="581">
          <cell r="C581" t="str">
            <v>ЗСМК Швеллер 14 С345 3 27772-2015#10453</v>
          </cell>
        </row>
        <row r="582">
          <cell r="C582" t="str">
            <v>ЗСМК Швеллер 16 09Г2С 12 19281-2014#9584</v>
          </cell>
        </row>
        <row r="583">
          <cell r="C583" t="str">
            <v>ЗСМК Швеллер 16 09Г2С 14 19281-2014#9585</v>
          </cell>
        </row>
        <row r="584">
          <cell r="C584" t="str">
            <v>ЗСМК Швеллер 16 09Г2С 15 19281-2014#9656</v>
          </cell>
        </row>
        <row r="585">
          <cell r="C585" t="str">
            <v>ЗСМК Швеллер 16 3пс 5 535-05#385</v>
          </cell>
        </row>
        <row r="586">
          <cell r="C586" t="str">
            <v>ЗСМК Швеллер 16 3пс/сп 5 535-05#300191</v>
          </cell>
        </row>
        <row r="587">
          <cell r="C587" t="str">
            <v>ЗСМК Швеллер 16 3сп 5 535-05#386</v>
          </cell>
        </row>
        <row r="588">
          <cell r="C588" t="str">
            <v>ЗСМК Швеллер 16 С255 1 27772-2015#10962</v>
          </cell>
        </row>
        <row r="589">
          <cell r="C589" t="str">
            <v>ЗСМК Швеллер 16 С255 5 27772-2015#10933</v>
          </cell>
        </row>
        <row r="590">
          <cell r="C590" t="str">
            <v>ЗСМК Швеллер 16 С345 2 27772-2015#10455</v>
          </cell>
        </row>
        <row r="591">
          <cell r="C591" t="str">
            <v>ЗСМК Швеллер 16 С345 3 27772-2015#10456</v>
          </cell>
        </row>
        <row r="592">
          <cell r="C592" t="str">
            <v>ЗСМК Швеллер 16 С345 6 27772-2015#11096</v>
          </cell>
        </row>
        <row r="593">
          <cell r="C593" t="str">
            <v>ЗСМК Швеллер 8 09Г2С 12 19281-2014#9613</v>
          </cell>
        </row>
        <row r="594">
          <cell r="C594" t="str">
            <v>ЗСМК Швеллер 8 09Г2С 14 19281-2014#9614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5"/>
  <sheetViews>
    <sheetView zoomScaleNormal="100" workbookViewId="0">
      <selection sqref="A1:B1048576"/>
    </sheetView>
  </sheetViews>
  <sheetFormatPr defaultRowHeight="23.25" x14ac:dyDescent="0.35"/>
  <cols>
    <col min="1" max="2" width="9.140625" style="86"/>
  </cols>
  <sheetData>
    <row r="1" spans="1:2" ht="24" thickBot="1" x14ac:dyDescent="0.4">
      <c r="A1" s="86" t="s">
        <v>3</v>
      </c>
      <c r="B1" s="86" t="s">
        <v>139</v>
      </c>
    </row>
    <row r="2" spans="1:2" ht="24" x14ac:dyDescent="0.35">
      <c r="A2" s="87" t="s">
        <v>85</v>
      </c>
      <c r="B2" s="88">
        <v>9</v>
      </c>
    </row>
    <row r="3" spans="1:2" ht="24" x14ac:dyDescent="0.35">
      <c r="A3" s="89" t="s">
        <v>86</v>
      </c>
      <c r="B3" s="90">
        <v>9.1</v>
      </c>
    </row>
    <row r="4" spans="1:2" ht="24" x14ac:dyDescent="0.35">
      <c r="A4" s="89" t="s">
        <v>87</v>
      </c>
      <c r="B4" s="88">
        <v>9.1999999999999993</v>
      </c>
    </row>
    <row r="5" spans="1:2" ht="24" x14ac:dyDescent="0.35">
      <c r="A5" s="89" t="s">
        <v>88</v>
      </c>
      <c r="B5" s="90">
        <v>9.3000000000000007</v>
      </c>
    </row>
    <row r="6" spans="1:2" ht="24" x14ac:dyDescent="0.35">
      <c r="A6" s="89" t="s">
        <v>89</v>
      </c>
      <c r="B6" s="88">
        <v>9.4</v>
      </c>
    </row>
    <row r="7" spans="1:2" ht="24" x14ac:dyDescent="0.35">
      <c r="A7" s="91" t="s">
        <v>143</v>
      </c>
      <c r="B7" s="90">
        <v>9.5</v>
      </c>
    </row>
    <row r="8" spans="1:2" ht="24" x14ac:dyDescent="0.35">
      <c r="A8" s="89" t="s">
        <v>4</v>
      </c>
      <c r="B8" s="88">
        <v>9.6</v>
      </c>
    </row>
    <row r="9" spans="1:2" ht="24" x14ac:dyDescent="0.35">
      <c r="A9" s="89" t="s">
        <v>5</v>
      </c>
      <c r="B9" s="90">
        <v>9.6999999999999993</v>
      </c>
    </row>
    <row r="10" spans="1:2" ht="24" x14ac:dyDescent="0.35">
      <c r="A10" s="89" t="s">
        <v>6</v>
      </c>
      <c r="B10" s="88">
        <v>9.8000000000000007</v>
      </c>
    </row>
    <row r="11" spans="1:2" ht="24" x14ac:dyDescent="0.35">
      <c r="A11" s="89" t="s">
        <v>90</v>
      </c>
      <c r="B11" s="90">
        <v>9.9</v>
      </c>
    </row>
    <row r="12" spans="1:2" ht="24" x14ac:dyDescent="0.35">
      <c r="A12" s="89" t="s">
        <v>91</v>
      </c>
      <c r="B12" s="88">
        <v>10</v>
      </c>
    </row>
    <row r="13" spans="1:2" ht="24" x14ac:dyDescent="0.35">
      <c r="A13" s="89" t="s">
        <v>92</v>
      </c>
      <c r="B13" s="90">
        <v>10.1</v>
      </c>
    </row>
    <row r="14" spans="1:2" ht="24" x14ac:dyDescent="0.35">
      <c r="A14" s="89" t="s">
        <v>93</v>
      </c>
      <c r="B14" s="88">
        <v>10.199999999999999</v>
      </c>
    </row>
    <row r="15" spans="1:2" ht="24" x14ac:dyDescent="0.35">
      <c r="A15" s="89" t="s">
        <v>94</v>
      </c>
      <c r="B15" s="90">
        <v>10.3</v>
      </c>
    </row>
    <row r="16" spans="1:2" ht="24" x14ac:dyDescent="0.35">
      <c r="A16" s="89" t="s">
        <v>95</v>
      </c>
      <c r="B16" s="88">
        <v>10.4</v>
      </c>
    </row>
    <row r="17" spans="1:2" ht="24" x14ac:dyDescent="0.35">
      <c r="A17" s="89" t="s">
        <v>96</v>
      </c>
      <c r="B17" s="90">
        <v>10.5</v>
      </c>
    </row>
    <row r="18" spans="1:2" ht="24" x14ac:dyDescent="0.35">
      <c r="A18" s="89" t="s">
        <v>97</v>
      </c>
      <c r="B18" s="88">
        <v>10.6</v>
      </c>
    </row>
    <row r="19" spans="1:2" ht="24" x14ac:dyDescent="0.35">
      <c r="A19" s="89" t="s">
        <v>44</v>
      </c>
      <c r="B19" s="90">
        <v>10.7</v>
      </c>
    </row>
    <row r="20" spans="1:2" ht="24" x14ac:dyDescent="0.35">
      <c r="A20" s="89" t="s">
        <v>45</v>
      </c>
      <c r="B20" s="88">
        <v>10.8</v>
      </c>
    </row>
    <row r="21" spans="1:2" ht="24" x14ac:dyDescent="0.35">
      <c r="A21" s="89" t="s">
        <v>46</v>
      </c>
      <c r="B21" s="90">
        <v>10.9</v>
      </c>
    </row>
    <row r="22" spans="1:2" ht="24" x14ac:dyDescent="0.35">
      <c r="A22" s="89" t="s">
        <v>135</v>
      </c>
      <c r="B22" s="88">
        <v>11</v>
      </c>
    </row>
    <row r="23" spans="1:2" ht="24" x14ac:dyDescent="0.35">
      <c r="A23" s="89" t="s">
        <v>7</v>
      </c>
      <c r="B23" s="90">
        <v>11.1</v>
      </c>
    </row>
    <row r="24" spans="1:2" ht="24" x14ac:dyDescent="0.35">
      <c r="A24" s="89" t="s">
        <v>8</v>
      </c>
      <c r="B24" s="88">
        <v>11.2</v>
      </c>
    </row>
    <row r="25" spans="1:2" ht="24" x14ac:dyDescent="0.35">
      <c r="A25" s="89" t="s">
        <v>9</v>
      </c>
      <c r="B25" s="90">
        <v>11.3</v>
      </c>
    </row>
    <row r="26" spans="1:2" ht="24" x14ac:dyDescent="0.35">
      <c r="A26" s="89" t="s">
        <v>10</v>
      </c>
      <c r="B26" s="88">
        <v>11.4</v>
      </c>
    </row>
    <row r="27" spans="1:2" ht="24" x14ac:dyDescent="0.35">
      <c r="A27" s="89" t="s">
        <v>98</v>
      </c>
      <c r="B27" s="90">
        <v>11.5</v>
      </c>
    </row>
    <row r="28" spans="1:2" ht="24" x14ac:dyDescent="0.35">
      <c r="A28" s="89" t="s">
        <v>99</v>
      </c>
      <c r="B28" s="88">
        <v>11.6</v>
      </c>
    </row>
    <row r="29" spans="1:2" ht="24" x14ac:dyDescent="0.35">
      <c r="A29" s="89" t="s">
        <v>100</v>
      </c>
      <c r="B29" s="90">
        <v>11.7</v>
      </c>
    </row>
    <row r="30" spans="1:2" ht="24" x14ac:dyDescent="0.35">
      <c r="A30" s="89" t="s">
        <v>101</v>
      </c>
      <c r="B30" s="88">
        <v>11.8</v>
      </c>
    </row>
    <row r="31" spans="1:2" ht="24" x14ac:dyDescent="0.35">
      <c r="A31" s="89" t="s">
        <v>102</v>
      </c>
      <c r="B31" s="88">
        <v>11.9</v>
      </c>
    </row>
    <row r="32" spans="1:2" ht="24" x14ac:dyDescent="0.35">
      <c r="A32" s="89" t="s">
        <v>103</v>
      </c>
      <c r="B32" s="90">
        <v>12</v>
      </c>
    </row>
    <row r="33" spans="1:2" ht="24" x14ac:dyDescent="0.35">
      <c r="A33" s="89" t="s">
        <v>104</v>
      </c>
      <c r="B33" s="88"/>
    </row>
    <row r="34" spans="1:2" ht="24" x14ac:dyDescent="0.35">
      <c r="A34" s="89" t="s">
        <v>105</v>
      </c>
      <c r="B34" s="90"/>
    </row>
    <row r="35" spans="1:2" ht="24" x14ac:dyDescent="0.35">
      <c r="A35" s="89" t="s">
        <v>106</v>
      </c>
      <c r="B35" s="88"/>
    </row>
    <row r="36" spans="1:2" ht="24" x14ac:dyDescent="0.35">
      <c r="A36" s="89" t="s">
        <v>107</v>
      </c>
      <c r="B36" s="88"/>
    </row>
    <row r="37" spans="1:2" ht="24" x14ac:dyDescent="0.35">
      <c r="A37" s="89" t="s">
        <v>47</v>
      </c>
      <c r="B37" s="90"/>
    </row>
    <row r="38" spans="1:2" ht="24" x14ac:dyDescent="0.35">
      <c r="A38" s="89" t="s">
        <v>48</v>
      </c>
      <c r="B38" s="92"/>
    </row>
    <row r="39" spans="1:2" ht="24" x14ac:dyDescent="0.35">
      <c r="A39" s="89" t="s">
        <v>49</v>
      </c>
      <c r="B39" s="93"/>
    </row>
    <row r="40" spans="1:2" ht="24" x14ac:dyDescent="0.35">
      <c r="A40" s="89" t="s">
        <v>50</v>
      </c>
      <c r="B40" s="92"/>
    </row>
    <row r="41" spans="1:2" ht="24" x14ac:dyDescent="0.35">
      <c r="A41" s="89" t="s">
        <v>51</v>
      </c>
      <c r="B41" s="93"/>
    </row>
    <row r="42" spans="1:2" ht="24.75" thickBot="1" x14ac:dyDescent="0.4">
      <c r="A42" s="94" t="s">
        <v>52</v>
      </c>
      <c r="B42" s="92"/>
    </row>
    <row r="43" spans="1:2" ht="24" x14ac:dyDescent="0.35">
      <c r="A43" s="89" t="s">
        <v>53</v>
      </c>
      <c r="B43" s="93"/>
    </row>
    <row r="44" spans="1:2" x14ac:dyDescent="0.35">
      <c r="A44" s="89" t="s">
        <v>11</v>
      </c>
      <c r="B44" s="95"/>
    </row>
    <row r="45" spans="1:2" x14ac:dyDescent="0.35">
      <c r="A45" s="89" t="s">
        <v>12</v>
      </c>
      <c r="B45" s="95"/>
    </row>
    <row r="46" spans="1:2" x14ac:dyDescent="0.35">
      <c r="A46" s="89" t="s">
        <v>13</v>
      </c>
      <c r="B46" s="95"/>
    </row>
    <row r="47" spans="1:2" x14ac:dyDescent="0.35">
      <c r="A47" s="89" t="s">
        <v>14</v>
      </c>
      <c r="B47" s="95"/>
    </row>
    <row r="48" spans="1:2" ht="24" x14ac:dyDescent="0.35">
      <c r="A48" s="89" t="s">
        <v>108</v>
      </c>
      <c r="B48" s="92"/>
    </row>
    <row r="49" spans="1:2" ht="24" x14ac:dyDescent="0.35">
      <c r="A49" s="89" t="s">
        <v>109</v>
      </c>
      <c r="B49" s="92"/>
    </row>
    <row r="50" spans="1:2" ht="24" x14ac:dyDescent="0.35">
      <c r="A50" s="89" t="s">
        <v>110</v>
      </c>
      <c r="B50" s="93"/>
    </row>
    <row r="51" spans="1:2" ht="24" x14ac:dyDescent="0.35">
      <c r="A51" s="89" t="s">
        <v>111</v>
      </c>
      <c r="B51" s="92"/>
    </row>
    <row r="52" spans="1:2" ht="24" x14ac:dyDescent="0.35">
      <c r="A52" s="89" t="s">
        <v>112</v>
      </c>
      <c r="B52" s="93"/>
    </row>
    <row r="53" spans="1:2" ht="24" x14ac:dyDescent="0.35">
      <c r="A53" s="89" t="s">
        <v>113</v>
      </c>
      <c r="B53" s="92"/>
    </row>
    <row r="54" spans="1:2" ht="24" x14ac:dyDescent="0.35">
      <c r="A54" s="89" t="s">
        <v>114</v>
      </c>
      <c r="B54" s="93"/>
    </row>
    <row r="55" spans="1:2" ht="24" x14ac:dyDescent="0.35">
      <c r="A55" s="89" t="s">
        <v>115</v>
      </c>
      <c r="B55" s="92"/>
    </row>
    <row r="56" spans="1:2" ht="24" x14ac:dyDescent="0.35">
      <c r="A56" s="89" t="s">
        <v>116</v>
      </c>
      <c r="B56" s="93"/>
    </row>
    <row r="57" spans="1:2" ht="24" x14ac:dyDescent="0.35">
      <c r="A57" s="89" t="s">
        <v>117</v>
      </c>
      <c r="B57" s="92"/>
    </row>
    <row r="58" spans="1:2" ht="24" x14ac:dyDescent="0.35">
      <c r="A58" s="89" t="s">
        <v>118</v>
      </c>
      <c r="B58" s="93"/>
    </row>
    <row r="59" spans="1:2" ht="24" x14ac:dyDescent="0.35">
      <c r="A59" s="89" t="s">
        <v>119</v>
      </c>
      <c r="B59" s="92"/>
    </row>
    <row r="60" spans="1:2" ht="24" x14ac:dyDescent="0.35">
      <c r="A60" s="89" t="s">
        <v>120</v>
      </c>
      <c r="B60" s="93"/>
    </row>
    <row r="61" spans="1:2" x14ac:dyDescent="0.35">
      <c r="A61" s="89" t="s">
        <v>136</v>
      </c>
      <c r="B61" s="95"/>
    </row>
    <row r="62" spans="1:2" ht="24" x14ac:dyDescent="0.35">
      <c r="A62" s="89" t="s">
        <v>54</v>
      </c>
      <c r="B62" s="92"/>
    </row>
    <row r="63" spans="1:2" ht="24" x14ac:dyDescent="0.35">
      <c r="A63" s="89" t="s">
        <v>55</v>
      </c>
      <c r="B63" s="93"/>
    </row>
    <row r="64" spans="1:2" ht="24" x14ac:dyDescent="0.35">
      <c r="A64" s="89" t="s">
        <v>56</v>
      </c>
      <c r="B64" s="92"/>
    </row>
    <row r="65" spans="1:2" ht="24" x14ac:dyDescent="0.35">
      <c r="A65" s="89" t="s">
        <v>57</v>
      </c>
      <c r="B65" s="93"/>
    </row>
    <row r="66" spans="1:2" x14ac:dyDescent="0.35">
      <c r="A66" s="89" t="s">
        <v>15</v>
      </c>
      <c r="B66" s="95"/>
    </row>
    <row r="67" spans="1:2" x14ac:dyDescent="0.35">
      <c r="A67" s="89" t="s">
        <v>16</v>
      </c>
      <c r="B67" s="95"/>
    </row>
    <row r="68" spans="1:2" x14ac:dyDescent="0.35">
      <c r="A68" s="89" t="s">
        <v>17</v>
      </c>
      <c r="B68" s="95"/>
    </row>
    <row r="69" spans="1:2" x14ac:dyDescent="0.35">
      <c r="A69" s="89" t="s">
        <v>18</v>
      </c>
      <c r="B69" s="95"/>
    </row>
    <row r="70" spans="1:2" ht="24" x14ac:dyDescent="0.35">
      <c r="A70" s="89" t="s">
        <v>121</v>
      </c>
      <c r="B70" s="92"/>
    </row>
    <row r="71" spans="1:2" ht="24" x14ac:dyDescent="0.35">
      <c r="A71" s="89" t="s">
        <v>144</v>
      </c>
      <c r="B71" s="92"/>
    </row>
    <row r="72" spans="1:2" ht="24" x14ac:dyDescent="0.35">
      <c r="A72" s="89" t="s">
        <v>123</v>
      </c>
      <c r="B72" s="93"/>
    </row>
    <row r="73" spans="1:2" ht="24" x14ac:dyDescent="0.35">
      <c r="A73" s="89" t="s">
        <v>124</v>
      </c>
      <c r="B73" s="92"/>
    </row>
    <row r="74" spans="1:2" ht="24" x14ac:dyDescent="0.35">
      <c r="A74" s="89" t="s">
        <v>125</v>
      </c>
      <c r="B74" s="93"/>
    </row>
    <row r="75" spans="1:2" ht="24" x14ac:dyDescent="0.35">
      <c r="A75" s="89" t="s">
        <v>126</v>
      </c>
      <c r="B75" s="92"/>
    </row>
    <row r="76" spans="1:2" ht="24" x14ac:dyDescent="0.35">
      <c r="A76" s="89" t="s">
        <v>58</v>
      </c>
      <c r="B76" s="92"/>
    </row>
    <row r="77" spans="1:2" ht="24" x14ac:dyDescent="0.35">
      <c r="A77" s="89" t="s">
        <v>59</v>
      </c>
      <c r="B77" s="92"/>
    </row>
    <row r="78" spans="1:2" ht="24" x14ac:dyDescent="0.35">
      <c r="A78" s="89" t="s">
        <v>60</v>
      </c>
      <c r="B78" s="93"/>
    </row>
    <row r="79" spans="1:2" ht="24" x14ac:dyDescent="0.35">
      <c r="A79" s="89" t="s">
        <v>61</v>
      </c>
      <c r="B79" s="92"/>
    </row>
    <row r="80" spans="1:2" x14ac:dyDescent="0.35">
      <c r="A80" s="89" t="s">
        <v>137</v>
      </c>
      <c r="B80" s="95"/>
    </row>
    <row r="81" spans="1:2" x14ac:dyDescent="0.35">
      <c r="A81" s="89" t="s">
        <v>19</v>
      </c>
      <c r="B81" s="95"/>
    </row>
    <row r="82" spans="1:2" x14ac:dyDescent="0.35">
      <c r="A82" s="89" t="s">
        <v>20</v>
      </c>
      <c r="B82" s="95"/>
    </row>
    <row r="83" spans="1:2" x14ac:dyDescent="0.35">
      <c r="A83" s="89" t="s">
        <v>21</v>
      </c>
      <c r="B83" s="95"/>
    </row>
    <row r="84" spans="1:2" x14ac:dyDescent="0.35">
      <c r="A84" s="89" t="s">
        <v>22</v>
      </c>
      <c r="B84" s="95"/>
    </row>
    <row r="85" spans="1:2" ht="24" x14ac:dyDescent="0.35">
      <c r="A85" s="89" t="s">
        <v>127</v>
      </c>
      <c r="B85" s="93"/>
    </row>
    <row r="86" spans="1:2" ht="24" x14ac:dyDescent="0.35">
      <c r="A86" s="89" t="s">
        <v>128</v>
      </c>
      <c r="B86" s="92"/>
    </row>
    <row r="87" spans="1:2" ht="24" x14ac:dyDescent="0.35">
      <c r="A87" s="89" t="s">
        <v>129</v>
      </c>
      <c r="B87" s="93"/>
    </row>
    <row r="88" spans="1:2" ht="24" x14ac:dyDescent="0.35">
      <c r="A88" s="89" t="s">
        <v>130</v>
      </c>
      <c r="B88" s="92"/>
    </row>
    <row r="89" spans="1:2" ht="24" x14ac:dyDescent="0.35">
      <c r="A89" s="89" t="s">
        <v>145</v>
      </c>
      <c r="B89" s="93"/>
    </row>
    <row r="90" spans="1:2" ht="24.75" thickBot="1" x14ac:dyDescent="0.4">
      <c r="A90" s="94" t="s">
        <v>132</v>
      </c>
      <c r="B90" s="92"/>
    </row>
    <row r="91" spans="1:2" ht="24" x14ac:dyDescent="0.35">
      <c r="A91" s="87" t="s">
        <v>62</v>
      </c>
      <c r="B91" s="93"/>
    </row>
    <row r="92" spans="1:2" ht="24" x14ac:dyDescent="0.35">
      <c r="A92" s="89" t="s">
        <v>63</v>
      </c>
      <c r="B92" s="92"/>
    </row>
    <row r="93" spans="1:2" ht="24" x14ac:dyDescent="0.35">
      <c r="A93" s="89" t="s">
        <v>64</v>
      </c>
      <c r="B93" s="93"/>
    </row>
    <row r="94" spans="1:2" ht="24" x14ac:dyDescent="0.35">
      <c r="A94" s="89" t="s">
        <v>65</v>
      </c>
      <c r="B94" s="92"/>
    </row>
    <row r="95" spans="1:2" x14ac:dyDescent="0.35">
      <c r="A95" s="89" t="s">
        <v>23</v>
      </c>
      <c r="B95" s="95"/>
    </row>
    <row r="96" spans="1:2" x14ac:dyDescent="0.35">
      <c r="A96" s="89" t="s">
        <v>24</v>
      </c>
      <c r="B96" s="95"/>
    </row>
    <row r="97" spans="1:2" x14ac:dyDescent="0.35">
      <c r="A97" s="89" t="s">
        <v>25</v>
      </c>
      <c r="B97" s="95"/>
    </row>
    <row r="98" spans="1:2" x14ac:dyDescent="0.35">
      <c r="A98" s="89" t="s">
        <v>26</v>
      </c>
      <c r="B98" s="95"/>
    </row>
    <row r="99" spans="1:2" x14ac:dyDescent="0.35">
      <c r="A99" s="89" t="s">
        <v>138</v>
      </c>
      <c r="B99" s="95"/>
    </row>
    <row r="100" spans="1:2" ht="24" x14ac:dyDescent="0.35">
      <c r="A100" s="89" t="s">
        <v>66</v>
      </c>
      <c r="B100" s="93"/>
    </row>
    <row r="101" spans="1:2" ht="24" x14ac:dyDescent="0.35">
      <c r="A101" s="89" t="s">
        <v>67</v>
      </c>
      <c r="B101" s="92"/>
    </row>
    <row r="102" spans="1:2" ht="24" x14ac:dyDescent="0.35">
      <c r="A102" s="89" t="s">
        <v>68</v>
      </c>
      <c r="B102" s="93"/>
    </row>
    <row r="103" spans="1:2" ht="24" x14ac:dyDescent="0.35">
      <c r="A103" s="89" t="s">
        <v>69</v>
      </c>
      <c r="B103" s="92"/>
    </row>
    <row r="104" spans="1:2" x14ac:dyDescent="0.35">
      <c r="A104" s="89" t="s">
        <v>27</v>
      </c>
      <c r="B104" s="95"/>
    </row>
    <row r="105" spans="1:2" x14ac:dyDescent="0.35">
      <c r="A105" s="89" t="s">
        <v>28</v>
      </c>
      <c r="B105" s="95"/>
    </row>
    <row r="106" spans="1:2" x14ac:dyDescent="0.35">
      <c r="A106" s="89" t="s">
        <v>29</v>
      </c>
      <c r="B106" s="95"/>
    </row>
    <row r="107" spans="1:2" x14ac:dyDescent="0.35">
      <c r="A107" s="89" t="s">
        <v>30</v>
      </c>
      <c r="B107" s="95"/>
    </row>
    <row r="108" spans="1:2" x14ac:dyDescent="0.35">
      <c r="A108" s="89" t="s">
        <v>31</v>
      </c>
      <c r="B108" s="95"/>
    </row>
    <row r="109" spans="1:2" ht="24" x14ac:dyDescent="0.35">
      <c r="A109" s="89" t="s">
        <v>70</v>
      </c>
      <c r="B109" s="93"/>
    </row>
    <row r="110" spans="1:2" ht="24" x14ac:dyDescent="0.35">
      <c r="A110" s="89" t="s">
        <v>71</v>
      </c>
      <c r="B110" s="92"/>
    </row>
    <row r="111" spans="1:2" ht="24" x14ac:dyDescent="0.35">
      <c r="A111" s="89" t="s">
        <v>72</v>
      </c>
      <c r="B111" s="92"/>
    </row>
    <row r="112" spans="1:2" ht="24" x14ac:dyDescent="0.35">
      <c r="A112" s="89" t="s">
        <v>73</v>
      </c>
      <c r="B112" s="93"/>
    </row>
    <row r="113" spans="1:2" ht="24" x14ac:dyDescent="0.35">
      <c r="A113" s="89" t="s">
        <v>74</v>
      </c>
      <c r="B113" s="92"/>
    </row>
    <row r="114" spans="1:2" x14ac:dyDescent="0.35">
      <c r="A114" s="89" t="s">
        <v>32</v>
      </c>
      <c r="B114" s="95"/>
    </row>
    <row r="115" spans="1:2" x14ac:dyDescent="0.35">
      <c r="A115" s="89" t="s">
        <v>33</v>
      </c>
      <c r="B115" s="95"/>
    </row>
    <row r="116" spans="1:2" x14ac:dyDescent="0.35">
      <c r="A116" s="89" t="s">
        <v>34</v>
      </c>
      <c r="B116" s="95"/>
    </row>
    <row r="117" spans="1:2" x14ac:dyDescent="0.35">
      <c r="A117" s="89" t="s">
        <v>35</v>
      </c>
      <c r="B117" s="95"/>
    </row>
    <row r="118" spans="1:2" x14ac:dyDescent="0.35">
      <c r="A118" s="89" t="s">
        <v>36</v>
      </c>
      <c r="B118" s="95"/>
    </row>
    <row r="119" spans="1:2" x14ac:dyDescent="0.35">
      <c r="A119" s="89" t="s">
        <v>37</v>
      </c>
      <c r="B119" s="95"/>
    </row>
    <row r="120" spans="1:2" x14ac:dyDescent="0.35">
      <c r="A120" s="89" t="s">
        <v>38</v>
      </c>
      <c r="B120" s="95"/>
    </row>
    <row r="121" spans="1:2" ht="24" x14ac:dyDescent="0.35">
      <c r="A121" s="89" t="s">
        <v>39</v>
      </c>
      <c r="B121" s="92"/>
    </row>
    <row r="122" spans="1:2" ht="24" x14ac:dyDescent="0.35">
      <c r="A122" s="89" t="s">
        <v>75</v>
      </c>
      <c r="B122" s="93"/>
    </row>
    <row r="123" spans="1:2" ht="24" x14ac:dyDescent="0.35">
      <c r="A123" s="89" t="s">
        <v>76</v>
      </c>
      <c r="B123" s="92"/>
    </row>
    <row r="124" spans="1:2" x14ac:dyDescent="0.35">
      <c r="A124" s="89" t="s">
        <v>77</v>
      </c>
    </row>
    <row r="125" spans="1:2" x14ac:dyDescent="0.35">
      <c r="A125" s="89" t="s">
        <v>78</v>
      </c>
    </row>
    <row r="126" spans="1:2" x14ac:dyDescent="0.35">
      <c r="A126" s="89" t="s">
        <v>79</v>
      </c>
    </row>
    <row r="127" spans="1:2" ht="24" x14ac:dyDescent="0.35">
      <c r="A127" s="89" t="s">
        <v>40</v>
      </c>
      <c r="B127" s="90"/>
    </row>
    <row r="128" spans="1:2" ht="24" x14ac:dyDescent="0.35">
      <c r="A128" s="89" t="s">
        <v>41</v>
      </c>
      <c r="B128" s="88"/>
    </row>
    <row r="129" spans="1:2" ht="24" x14ac:dyDescent="0.35">
      <c r="A129" s="89" t="s">
        <v>42</v>
      </c>
      <c r="B129" s="88"/>
    </row>
    <row r="130" spans="1:2" ht="24" x14ac:dyDescent="0.35">
      <c r="A130" s="89" t="s">
        <v>43</v>
      </c>
      <c r="B130" s="90"/>
    </row>
    <row r="131" spans="1:2" ht="24" thickBot="1" x14ac:dyDescent="0.4">
      <c r="A131" s="94" t="s">
        <v>80</v>
      </c>
    </row>
    <row r="132" spans="1:2" x14ac:dyDescent="0.35">
      <c r="A132" s="87" t="s">
        <v>81</v>
      </c>
    </row>
    <row r="133" spans="1:2" x14ac:dyDescent="0.35">
      <c r="A133" s="89" t="s">
        <v>82</v>
      </c>
    </row>
    <row r="134" spans="1:2" x14ac:dyDescent="0.35">
      <c r="A134" s="89" t="s">
        <v>83</v>
      </c>
    </row>
    <row r="135" spans="1:2" ht="24" thickBot="1" x14ac:dyDescent="0.4">
      <c r="A135" s="94" t="s">
        <v>84</v>
      </c>
    </row>
  </sheetData>
  <autoFilter ref="A1:E1">
    <sortState ref="A2:E135">
      <sortCondition ref="A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94"/>
  <sheetViews>
    <sheetView showGridLines="0" tabSelected="1" zoomScale="70" zoomScaleNormal="70" workbookViewId="0">
      <selection activeCell="K24" sqref="K24"/>
    </sheetView>
  </sheetViews>
  <sheetFormatPr defaultRowHeight="15" x14ac:dyDescent="0.25"/>
  <cols>
    <col min="1" max="1" width="17.7109375" style="10" customWidth="1"/>
    <col min="2" max="2" width="13" style="10" customWidth="1"/>
    <col min="3" max="3" width="15.7109375" style="10" customWidth="1"/>
    <col min="4" max="4" width="14" style="10" customWidth="1"/>
    <col min="5" max="5" width="15.85546875" style="10" customWidth="1"/>
    <col min="6" max="6" width="14" style="10" customWidth="1"/>
    <col min="7" max="7" width="16" style="10" customWidth="1"/>
    <col min="8" max="9" width="14" style="10" customWidth="1"/>
    <col min="10" max="10" width="23.140625" style="10" customWidth="1"/>
    <col min="11" max="11" width="19.140625" style="10" customWidth="1"/>
    <col min="12" max="12" width="30.28515625" style="10" customWidth="1"/>
    <col min="13" max="39" width="14" style="10" customWidth="1"/>
    <col min="40" max="16384" width="9.140625" style="10"/>
  </cols>
  <sheetData>
    <row r="1" spans="1:36" ht="20.25" thickBot="1" x14ac:dyDescent="0.3">
      <c r="A1" s="141" t="s">
        <v>163</v>
      </c>
      <c r="B1" s="142"/>
      <c r="C1" s="142"/>
      <c r="D1" s="142"/>
      <c r="E1" s="142"/>
      <c r="F1" s="142"/>
      <c r="G1" s="142"/>
      <c r="H1" s="143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36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</row>
    <row r="3" spans="1:36" ht="20.25" x14ac:dyDescent="0.3">
      <c r="A3" s="96" t="s">
        <v>170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</row>
    <row r="4" spans="1:36" ht="20.25" x14ac:dyDescent="0.3">
      <c r="A4" s="96" t="s">
        <v>171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</row>
    <row r="5" spans="1:36" ht="20.25" x14ac:dyDescent="0.3">
      <c r="A5" s="96" t="s">
        <v>172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</row>
    <row r="6" spans="1:36" ht="20.25" x14ac:dyDescent="0.3">
      <c r="A6" s="96" t="s">
        <v>158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</row>
    <row r="7" spans="1:36" ht="20.25" x14ac:dyDescent="0.3">
      <c r="A7" s="96" t="s">
        <v>173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</row>
    <row r="8" spans="1:36" ht="20.25" x14ac:dyDescent="0.3">
      <c r="A8" s="96" t="s">
        <v>174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</row>
    <row r="9" spans="1:36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</row>
    <row r="10" spans="1:36" ht="15.75" thickBot="1" x14ac:dyDescent="0.3">
      <c r="A10" s="47"/>
      <c r="B10" s="47"/>
      <c r="C10" s="47"/>
      <c r="D10" s="47"/>
      <c r="E10" s="8"/>
      <c r="F10" s="8"/>
      <c r="G10" s="8"/>
      <c r="H10" s="8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</row>
    <row r="11" spans="1:36" ht="21.75" thickBot="1" x14ac:dyDescent="0.4">
      <c r="A11" s="148" t="s">
        <v>159</v>
      </c>
      <c r="B11" s="150"/>
      <c r="C11" s="150"/>
      <c r="D11" s="150"/>
      <c r="E11" s="150"/>
      <c r="F11" s="150"/>
      <c r="G11" s="150"/>
      <c r="H11" s="149"/>
      <c r="I11" s="45"/>
      <c r="J11" s="148" t="s">
        <v>157</v>
      </c>
      <c r="K11" s="149"/>
      <c r="L11" s="45"/>
      <c r="M11" s="46"/>
      <c r="N11" s="46"/>
      <c r="O11" s="46"/>
      <c r="P11" s="46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</row>
    <row r="12" spans="1:36" ht="23.25" customHeight="1" thickBot="1" x14ac:dyDescent="0.3">
      <c r="A12" s="144" t="s">
        <v>3</v>
      </c>
      <c r="B12" s="146" t="s">
        <v>134</v>
      </c>
      <c r="C12" s="146"/>
      <c r="D12" s="146"/>
      <c r="E12" s="146"/>
      <c r="F12" s="146"/>
      <c r="G12" s="146"/>
      <c r="H12" s="147"/>
      <c r="I12" s="46"/>
      <c r="J12" s="97" t="s">
        <v>146</v>
      </c>
      <c r="K12" s="97" t="s">
        <v>148</v>
      </c>
      <c r="L12" s="48"/>
      <c r="M12" s="48"/>
      <c r="N12" s="48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</row>
    <row r="13" spans="1:36" ht="21.75" thickBot="1" x14ac:dyDescent="0.3">
      <c r="A13" s="145"/>
      <c r="B13" s="98">
        <v>9</v>
      </c>
      <c r="C13" s="99">
        <v>9.5</v>
      </c>
      <c r="D13" s="99">
        <v>10</v>
      </c>
      <c r="E13" s="99">
        <v>10.5</v>
      </c>
      <c r="F13" s="99">
        <v>11</v>
      </c>
      <c r="G13" s="99">
        <v>11.5</v>
      </c>
      <c r="H13" s="100">
        <v>12</v>
      </c>
      <c r="I13" s="47"/>
      <c r="J13" s="97" t="s">
        <v>3</v>
      </c>
      <c r="K13" s="101" t="s">
        <v>19</v>
      </c>
      <c r="L13" s="48"/>
      <c r="M13" s="48"/>
      <c r="N13" s="48"/>
      <c r="O13" s="46"/>
      <c r="P13" s="46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</row>
    <row r="14" spans="1:36" ht="21.75" thickBot="1" x14ac:dyDescent="0.3">
      <c r="A14" s="102" t="s">
        <v>143</v>
      </c>
      <c r="B14" s="103">
        <v>7.9487999999999994</v>
      </c>
      <c r="C14" s="103">
        <v>8.3903999999999996</v>
      </c>
      <c r="D14" s="103">
        <v>8.8320000000000007</v>
      </c>
      <c r="E14" s="103">
        <v>9.2736000000000001</v>
      </c>
      <c r="F14" s="103">
        <v>9.7151999999999994</v>
      </c>
      <c r="G14" s="103">
        <v>10.1568</v>
      </c>
      <c r="H14" s="104">
        <v>10.5984</v>
      </c>
      <c r="I14" s="47"/>
      <c r="J14" s="97" t="s">
        <v>147</v>
      </c>
      <c r="K14" s="101">
        <v>12</v>
      </c>
      <c r="L14" s="48"/>
      <c r="M14" s="48"/>
      <c r="N14" s="48"/>
      <c r="O14" s="46"/>
      <c r="P14" s="46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</row>
    <row r="15" spans="1:36" ht="75.75" thickBot="1" x14ac:dyDescent="0.3">
      <c r="A15" s="105" t="s">
        <v>4</v>
      </c>
      <c r="B15" s="103">
        <v>8.434800000000001</v>
      </c>
      <c r="C15" s="106" t="s">
        <v>156</v>
      </c>
      <c r="D15" s="103">
        <v>9.3720000000000017</v>
      </c>
      <c r="E15" s="106" t="s">
        <v>156</v>
      </c>
      <c r="F15" s="103">
        <v>10.309200000000002</v>
      </c>
      <c r="G15" s="106" t="s">
        <v>156</v>
      </c>
      <c r="H15" s="104">
        <v>11.246400000000001</v>
      </c>
      <c r="I15" s="47"/>
      <c r="J15" s="47"/>
      <c r="K15" s="47"/>
      <c r="L15" s="48"/>
      <c r="M15" s="48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</row>
    <row r="16" spans="1:36" ht="42" customHeight="1" thickBot="1" x14ac:dyDescent="0.3">
      <c r="A16" s="105" t="s">
        <v>5</v>
      </c>
      <c r="B16" s="103">
        <v>10.018800000000001</v>
      </c>
      <c r="C16" s="103">
        <v>10.5754</v>
      </c>
      <c r="D16" s="103">
        <v>11.132</v>
      </c>
      <c r="E16" s="103">
        <v>11.688599999999999</v>
      </c>
      <c r="F16" s="103">
        <v>12.245200000000001</v>
      </c>
      <c r="G16" s="103">
        <v>12.8018</v>
      </c>
      <c r="H16" s="104">
        <v>13.3584</v>
      </c>
      <c r="I16" s="47"/>
      <c r="J16" s="139" t="s">
        <v>155</v>
      </c>
      <c r="K16" s="140"/>
      <c r="L16" s="115">
        <f>IF(ISNUMBER('Для калькулятора'!$L$161),IFERROR(ROUNDDOWN(68/INDEX('Для калькулятора'!$C$6:$AO$139,MATCH($K$13,'Для калькулятора'!$B$6:$B$139,0),MATCH($K$14,'Для калькулятора'!$C$5:$AO$5,0)),0),"Невозможно 
погрузить в вагон"),IFERROR(ROUNDDOWN(68/INDEX('Для калькулятора'!$C$6:$AO$139,MATCH($K$13,'Для калькулятора'!$B$6:$B$139,0),MATCH($K$14,'Для калькулятора'!$C$5:$AO$5,0))-1,0),"Невозможно 
погрузить в вагон"))</f>
        <v>4</v>
      </c>
      <c r="M16" s="48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</row>
    <row r="17" spans="1:36" ht="30" customHeight="1" thickBot="1" x14ac:dyDescent="0.35">
      <c r="A17" s="105" t="s">
        <v>6</v>
      </c>
      <c r="B17" s="103">
        <v>12.5136</v>
      </c>
      <c r="C17" s="103">
        <v>13.2088</v>
      </c>
      <c r="D17" s="103">
        <v>13.904</v>
      </c>
      <c r="E17" s="103">
        <v>14.599200000000002</v>
      </c>
      <c r="F17" s="103">
        <v>15.294400000000001</v>
      </c>
      <c r="G17" s="103">
        <v>15.989600000000001</v>
      </c>
      <c r="H17" s="104">
        <v>16.684800000000003</v>
      </c>
      <c r="I17" s="47"/>
      <c r="J17" s="63"/>
      <c r="K17" s="62"/>
      <c r="L17" s="63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</row>
    <row r="18" spans="1:36" ht="31.5" customHeight="1" thickBot="1" x14ac:dyDescent="0.3">
      <c r="A18" s="105" t="s">
        <v>7</v>
      </c>
      <c r="B18" s="103">
        <v>8.7893999999999988</v>
      </c>
      <c r="C18" s="103">
        <v>9.2776999999999994</v>
      </c>
      <c r="D18" s="103">
        <v>9.7659999999999982</v>
      </c>
      <c r="E18" s="103">
        <v>10.254299999999999</v>
      </c>
      <c r="F18" s="103">
        <v>10.742599999999999</v>
      </c>
      <c r="G18" s="103">
        <v>11.230899999999998</v>
      </c>
      <c r="H18" s="104">
        <v>11.719199999999999</v>
      </c>
      <c r="I18" s="47"/>
      <c r="J18" s="139" t="s">
        <v>149</v>
      </c>
      <c r="K18" s="140"/>
      <c r="L18" s="116">
        <f>IFERROR(INDEX('Для калькулятора'!$C$6:$AO$139,MATCH($K$13,'Для калькулятора'!$B$6:$B$139,0),MATCH($K$14,'Для калькулятора'!$C$5:$AO$5,0)),"Невозможно погрузить в вагон")</f>
        <v>15.621599999999997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</row>
    <row r="19" spans="1:36" ht="34.5" customHeight="1" thickBot="1" x14ac:dyDescent="0.35">
      <c r="A19" s="105" t="s">
        <v>8</v>
      </c>
      <c r="B19" s="103">
        <v>10.123199999999999</v>
      </c>
      <c r="C19" s="103">
        <v>10.685599999999997</v>
      </c>
      <c r="D19" s="103">
        <v>11.247999999999998</v>
      </c>
      <c r="E19" s="103">
        <v>11.810399999999998</v>
      </c>
      <c r="F19" s="103">
        <v>12.372799999999998</v>
      </c>
      <c r="G19" s="103">
        <v>12.935199999999998</v>
      </c>
      <c r="H19" s="104">
        <v>13.497599999999998</v>
      </c>
      <c r="I19" s="47"/>
      <c r="J19" s="62"/>
      <c r="K19" s="62"/>
      <c r="L19" s="62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</row>
    <row r="20" spans="1:36" ht="43.5" customHeight="1" thickBot="1" x14ac:dyDescent="0.3">
      <c r="A20" s="105" t="s">
        <v>9</v>
      </c>
      <c r="B20" s="103">
        <v>12.117599999999998</v>
      </c>
      <c r="C20" s="103">
        <v>12.790799999999999</v>
      </c>
      <c r="D20" s="103">
        <v>13.463999999999999</v>
      </c>
      <c r="E20" s="103">
        <v>14.137199999999998</v>
      </c>
      <c r="F20" s="103">
        <v>14.810399999999998</v>
      </c>
      <c r="G20" s="103">
        <v>15.483599999999997</v>
      </c>
      <c r="H20" s="104">
        <v>16.156799999999997</v>
      </c>
      <c r="I20" s="47"/>
      <c r="J20" s="139" t="s">
        <v>150</v>
      </c>
      <c r="K20" s="140"/>
      <c r="L20" s="116">
        <f>IFERROR($L$16*$L$18,"Невозможно
 погрузить в вагон")</f>
        <v>62.486399999999989</v>
      </c>
      <c r="M20" s="108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</row>
    <row r="21" spans="1:36" ht="31.5" customHeight="1" x14ac:dyDescent="0.3">
      <c r="A21" s="105" t="s">
        <v>10</v>
      </c>
      <c r="B21" s="103">
        <v>14.677199999999999</v>
      </c>
      <c r="C21" s="103">
        <v>15.492599999999998</v>
      </c>
      <c r="D21" s="103">
        <v>16.308</v>
      </c>
      <c r="E21" s="103">
        <v>17.123399999999997</v>
      </c>
      <c r="F21" s="103">
        <v>17.938799999999997</v>
      </c>
      <c r="G21" s="103">
        <v>18.754199999999997</v>
      </c>
      <c r="H21" s="104">
        <v>19.569599999999998</v>
      </c>
      <c r="I21" s="47"/>
      <c r="J21" s="109"/>
      <c r="K21" s="109"/>
      <c r="L21" s="109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</row>
    <row r="22" spans="1:36" ht="21" x14ac:dyDescent="0.25">
      <c r="A22" s="105" t="s">
        <v>11</v>
      </c>
      <c r="B22" s="103">
        <v>9.2159999999999993</v>
      </c>
      <c r="C22" s="103">
        <v>9.7279999999999998</v>
      </c>
      <c r="D22" s="103">
        <v>10.24</v>
      </c>
      <c r="E22" s="103">
        <v>10.752000000000001</v>
      </c>
      <c r="F22" s="103">
        <v>11.263999999999999</v>
      </c>
      <c r="G22" s="103">
        <v>11.776</v>
      </c>
      <c r="H22" s="104">
        <v>12.288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</row>
    <row r="23" spans="1:36" ht="21" x14ac:dyDescent="0.25">
      <c r="A23" s="105" t="s">
        <v>12</v>
      </c>
      <c r="B23" s="103">
        <v>9.9090000000000007</v>
      </c>
      <c r="C23" s="103">
        <v>10.4595</v>
      </c>
      <c r="D23" s="103">
        <v>11.01</v>
      </c>
      <c r="E23" s="103">
        <v>11.560499999999999</v>
      </c>
      <c r="F23" s="103">
        <v>12.111000000000001</v>
      </c>
      <c r="G23" s="103">
        <v>12.6615</v>
      </c>
      <c r="H23" s="104">
        <v>13.212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</row>
    <row r="24" spans="1:36" ht="60.75" customHeight="1" x14ac:dyDescent="0.25">
      <c r="A24" s="105" t="s">
        <v>13</v>
      </c>
      <c r="B24" s="103">
        <v>12.446999999999999</v>
      </c>
      <c r="C24" s="103">
        <v>13.138500000000001</v>
      </c>
      <c r="D24" s="103">
        <v>13.83</v>
      </c>
      <c r="E24" s="103">
        <v>14.5215</v>
      </c>
      <c r="F24" s="103">
        <v>15.213000000000001</v>
      </c>
      <c r="G24" s="103">
        <v>15.904500000000001</v>
      </c>
      <c r="H24" s="104">
        <v>16.596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</row>
    <row r="25" spans="1:36" ht="21" x14ac:dyDescent="0.25">
      <c r="A25" s="105" t="s">
        <v>14</v>
      </c>
      <c r="B25" s="103">
        <v>14.011199999999999</v>
      </c>
      <c r="C25" s="103">
        <v>14.7896</v>
      </c>
      <c r="D25" s="103">
        <v>15.568</v>
      </c>
      <c r="E25" s="103">
        <v>16.346399999999999</v>
      </c>
      <c r="F25" s="103">
        <v>17.1248</v>
      </c>
      <c r="G25" s="103">
        <v>17.903199999999998</v>
      </c>
      <c r="H25" s="104">
        <v>18.6816</v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</row>
    <row r="26" spans="1:36" ht="21" x14ac:dyDescent="0.25">
      <c r="A26" s="105" t="s">
        <v>15</v>
      </c>
      <c r="B26" s="103">
        <v>9.687599999999998</v>
      </c>
      <c r="C26" s="103">
        <v>10.225799999999998</v>
      </c>
      <c r="D26" s="103">
        <v>10.763999999999998</v>
      </c>
      <c r="E26" s="103">
        <v>11.302199999999997</v>
      </c>
      <c r="F26" s="103">
        <v>11.840399999999997</v>
      </c>
      <c r="G26" s="103">
        <v>12.378599999999997</v>
      </c>
      <c r="H26" s="104">
        <v>12.916799999999999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</row>
    <row r="27" spans="1:36" ht="21" x14ac:dyDescent="0.25">
      <c r="A27" s="105" t="s">
        <v>16</v>
      </c>
      <c r="B27" s="103">
        <v>11.606400000000001</v>
      </c>
      <c r="C27" s="103">
        <v>12.251200000000001</v>
      </c>
      <c r="D27" s="103">
        <v>12.896000000000001</v>
      </c>
      <c r="E27" s="103">
        <v>13.540800000000001</v>
      </c>
      <c r="F27" s="103">
        <v>14.185600000000001</v>
      </c>
      <c r="G27" s="103">
        <v>14.830400000000001</v>
      </c>
      <c r="H27" s="104">
        <v>15.475200000000001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</row>
    <row r="28" spans="1:36" ht="21" x14ac:dyDescent="0.25">
      <c r="A28" s="105" t="s">
        <v>17</v>
      </c>
      <c r="B28" s="103">
        <v>14.157</v>
      </c>
      <c r="C28" s="103">
        <v>14.9435</v>
      </c>
      <c r="D28" s="103">
        <v>15.73</v>
      </c>
      <c r="E28" s="103">
        <v>16.516500000000001</v>
      </c>
      <c r="F28" s="103">
        <v>17.303000000000001</v>
      </c>
      <c r="G28" s="103">
        <v>18.089500000000001</v>
      </c>
      <c r="H28" s="104">
        <v>18.875999999999998</v>
      </c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</row>
    <row r="29" spans="1:36" ht="21" x14ac:dyDescent="0.25">
      <c r="A29" s="105" t="s">
        <v>18</v>
      </c>
      <c r="B29" s="103">
        <v>17.058600000000002</v>
      </c>
      <c r="C29" s="103">
        <v>18.006300000000003</v>
      </c>
      <c r="D29" s="103">
        <v>18.954000000000001</v>
      </c>
      <c r="E29" s="103">
        <v>19.901700000000002</v>
      </c>
      <c r="F29" s="103">
        <v>20.849400000000003</v>
      </c>
      <c r="G29" s="103">
        <v>21.797100000000004</v>
      </c>
      <c r="H29" s="104">
        <v>22.744800000000001</v>
      </c>
      <c r="I29" s="47"/>
      <c r="J29" s="47"/>
      <c r="K29" s="47"/>
      <c r="L29" s="47"/>
      <c r="M29" s="110"/>
      <c r="N29" s="110"/>
      <c r="O29" s="110"/>
      <c r="P29" s="110"/>
      <c r="Q29" s="110"/>
      <c r="R29" s="110"/>
      <c r="S29" s="110"/>
      <c r="T29" s="110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</row>
    <row r="30" spans="1:36" ht="21" x14ac:dyDescent="0.25">
      <c r="A30" s="105" t="s">
        <v>19</v>
      </c>
      <c r="B30" s="103">
        <v>11.716199999999999</v>
      </c>
      <c r="C30" s="103">
        <v>12.367099999999999</v>
      </c>
      <c r="D30" s="103">
        <v>13.017999999999999</v>
      </c>
      <c r="E30" s="103">
        <v>13.668899999999999</v>
      </c>
      <c r="F30" s="103">
        <v>14.319799999999999</v>
      </c>
      <c r="G30" s="103">
        <v>14.970699999999999</v>
      </c>
      <c r="H30" s="104">
        <v>15.621599999999997</v>
      </c>
      <c r="I30" s="47"/>
      <c r="J30" s="47"/>
      <c r="K30" s="47"/>
      <c r="L30" s="47"/>
      <c r="M30" s="110"/>
      <c r="N30" s="110"/>
      <c r="O30" s="110"/>
      <c r="P30" s="110"/>
      <c r="Q30" s="110"/>
      <c r="R30" s="110"/>
      <c r="S30" s="110"/>
      <c r="T30" s="110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</row>
    <row r="31" spans="1:36" ht="21" x14ac:dyDescent="0.25">
      <c r="A31" s="105" t="s">
        <v>20</v>
      </c>
      <c r="B31" s="103">
        <v>13.662000000000001</v>
      </c>
      <c r="C31" s="103">
        <v>14.420999999999999</v>
      </c>
      <c r="D31" s="103">
        <v>15.18</v>
      </c>
      <c r="E31" s="103">
        <v>15.939</v>
      </c>
      <c r="F31" s="103">
        <v>16.698</v>
      </c>
      <c r="G31" s="103">
        <v>17.457000000000001</v>
      </c>
      <c r="H31" s="104">
        <v>18.216000000000001</v>
      </c>
      <c r="I31" s="47"/>
      <c r="J31" s="47"/>
      <c r="K31" s="47"/>
      <c r="L31" s="47"/>
      <c r="M31" s="110"/>
      <c r="N31" s="110"/>
      <c r="O31" s="110"/>
      <c r="P31" s="110"/>
      <c r="Q31" s="110"/>
      <c r="R31" s="110"/>
      <c r="S31" s="110"/>
      <c r="T31" s="110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</row>
    <row r="32" spans="1:36" ht="21" x14ac:dyDescent="0.25">
      <c r="A32" s="105" t="s">
        <v>21</v>
      </c>
      <c r="B32" s="103">
        <v>15.1389</v>
      </c>
      <c r="C32" s="103">
        <v>15.979949999999999</v>
      </c>
      <c r="D32" s="103">
        <v>16.820999999999998</v>
      </c>
      <c r="E32" s="103">
        <v>17.662050000000001</v>
      </c>
      <c r="F32" s="103">
        <v>18.5031</v>
      </c>
      <c r="G32" s="103">
        <v>19.344149999999999</v>
      </c>
      <c r="H32" s="104">
        <v>20.185199999999998</v>
      </c>
      <c r="I32" s="47"/>
      <c r="J32" s="47"/>
      <c r="K32" s="47"/>
      <c r="L32" s="47"/>
      <c r="M32" s="69"/>
      <c r="N32" s="69"/>
      <c r="O32" s="110"/>
      <c r="P32" s="110"/>
      <c r="Q32" s="110"/>
      <c r="R32" s="110"/>
      <c r="S32" s="110"/>
      <c r="T32" s="110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</row>
    <row r="33" spans="1:36" ht="21" x14ac:dyDescent="0.25">
      <c r="A33" s="105" t="s">
        <v>22</v>
      </c>
      <c r="B33" s="103">
        <v>17.822700000000001</v>
      </c>
      <c r="C33" s="103">
        <v>18.812850000000001</v>
      </c>
      <c r="D33" s="103">
        <v>19.803000000000001</v>
      </c>
      <c r="E33" s="103">
        <v>20.793150000000001</v>
      </c>
      <c r="F33" s="103">
        <v>21.783300000000001</v>
      </c>
      <c r="G33" s="103">
        <v>22.77345</v>
      </c>
      <c r="H33" s="104">
        <v>23.763600000000004</v>
      </c>
      <c r="I33" s="47"/>
      <c r="J33" s="47"/>
      <c r="K33" s="47"/>
      <c r="L33" s="69"/>
      <c r="M33" s="69"/>
      <c r="N33" s="69"/>
      <c r="O33" s="110"/>
      <c r="P33" s="110"/>
      <c r="Q33" s="110"/>
      <c r="R33" s="110"/>
      <c r="S33" s="110"/>
      <c r="T33" s="110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</row>
    <row r="34" spans="1:36" ht="21" x14ac:dyDescent="0.25">
      <c r="A34" s="105" t="s">
        <v>23</v>
      </c>
      <c r="B34" s="103">
        <v>13.703400000000002</v>
      </c>
      <c r="C34" s="103">
        <v>14.464700000000002</v>
      </c>
      <c r="D34" s="103">
        <v>15.226000000000003</v>
      </c>
      <c r="E34" s="103">
        <v>15.987300000000001</v>
      </c>
      <c r="F34" s="103">
        <v>16.748600000000003</v>
      </c>
      <c r="G34" s="103">
        <v>17.509900000000002</v>
      </c>
      <c r="H34" s="104">
        <v>18.2712</v>
      </c>
      <c r="I34" s="47"/>
      <c r="J34" s="47"/>
      <c r="K34" s="47"/>
      <c r="L34" s="70"/>
      <c r="M34" s="70"/>
      <c r="N34" s="70"/>
      <c r="O34" s="110"/>
      <c r="P34" s="110"/>
      <c r="Q34" s="110"/>
      <c r="R34" s="110"/>
      <c r="S34" s="110"/>
      <c r="T34" s="110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</row>
    <row r="35" spans="1:36" ht="21" x14ac:dyDescent="0.25">
      <c r="A35" s="105" t="s">
        <v>24</v>
      </c>
      <c r="B35" s="103">
        <v>14.364000000000001</v>
      </c>
      <c r="C35" s="103">
        <v>15.162000000000001</v>
      </c>
      <c r="D35" s="103">
        <v>15.96</v>
      </c>
      <c r="E35" s="103">
        <v>16.758000000000003</v>
      </c>
      <c r="F35" s="103">
        <v>17.556000000000001</v>
      </c>
      <c r="G35" s="103">
        <v>18.353999999999999</v>
      </c>
      <c r="H35" s="104">
        <v>19.152000000000001</v>
      </c>
      <c r="I35" s="47"/>
      <c r="J35" s="47"/>
      <c r="K35" s="7"/>
      <c r="L35" s="9"/>
      <c r="M35" s="9"/>
      <c r="N35" s="9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</row>
    <row r="36" spans="1:36" ht="21" x14ac:dyDescent="0.25">
      <c r="A36" s="105" t="s">
        <v>25</v>
      </c>
      <c r="B36" s="103">
        <v>17.123399999999997</v>
      </c>
      <c r="C36" s="103">
        <v>18.074699999999996</v>
      </c>
      <c r="D36" s="103">
        <v>19.025999999999996</v>
      </c>
      <c r="E36" s="103">
        <v>19.977299999999996</v>
      </c>
      <c r="F36" s="103">
        <v>20.928599999999996</v>
      </c>
      <c r="G36" s="103">
        <v>21.879899999999996</v>
      </c>
      <c r="H36" s="104">
        <v>22.831199999999995</v>
      </c>
      <c r="I36" s="47"/>
      <c r="J36" s="47"/>
      <c r="K36" s="7"/>
      <c r="L36" s="9"/>
      <c r="M36" s="9"/>
      <c r="N36" s="9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</row>
    <row r="37" spans="1:36" ht="21" x14ac:dyDescent="0.25">
      <c r="A37" s="105" t="s">
        <v>26</v>
      </c>
      <c r="B37" s="103">
        <v>19.920600000000004</v>
      </c>
      <c r="C37" s="103">
        <v>21.027300000000004</v>
      </c>
      <c r="D37" s="103">
        <v>22.134000000000004</v>
      </c>
      <c r="E37" s="103">
        <v>23.240700000000004</v>
      </c>
      <c r="F37" s="103">
        <v>24.347400000000004</v>
      </c>
      <c r="G37" s="103">
        <v>25.454100000000004</v>
      </c>
      <c r="H37" s="104">
        <v>26.560800000000008</v>
      </c>
      <c r="I37" s="47"/>
      <c r="J37" s="47"/>
      <c r="K37" s="7"/>
      <c r="L37" s="9"/>
      <c r="M37" s="9"/>
      <c r="N37" s="9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</row>
    <row r="38" spans="1:36" ht="21" x14ac:dyDescent="0.25">
      <c r="A38" s="105" t="s">
        <v>27</v>
      </c>
      <c r="B38" s="103">
        <v>13.702500000000001</v>
      </c>
      <c r="C38" s="103">
        <v>14.463749999999999</v>
      </c>
      <c r="D38" s="103">
        <v>15.225</v>
      </c>
      <c r="E38" s="103">
        <v>15.98625</v>
      </c>
      <c r="F38" s="103">
        <v>16.747499999999999</v>
      </c>
      <c r="G38" s="103">
        <v>17.508749999999999</v>
      </c>
      <c r="H38" s="104">
        <v>18.27</v>
      </c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</row>
    <row r="39" spans="1:36" ht="21" x14ac:dyDescent="0.25">
      <c r="A39" s="105" t="s">
        <v>28</v>
      </c>
      <c r="B39" s="103">
        <v>15.025499999999999</v>
      </c>
      <c r="C39" s="103">
        <v>15.860250000000001</v>
      </c>
      <c r="D39" s="103">
        <v>16.695</v>
      </c>
      <c r="E39" s="103">
        <v>17.52975</v>
      </c>
      <c r="F39" s="103">
        <v>18.3645</v>
      </c>
      <c r="G39" s="103">
        <v>19.199249999999999</v>
      </c>
      <c r="H39" s="104">
        <v>20.033999999999999</v>
      </c>
      <c r="I39" s="47"/>
      <c r="J39" s="111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</row>
    <row r="40" spans="1:36" ht="21" x14ac:dyDescent="0.25">
      <c r="A40" s="105" t="s">
        <v>29</v>
      </c>
      <c r="B40" s="103">
        <v>16.953299999999999</v>
      </c>
      <c r="C40" s="103">
        <v>17.895150000000001</v>
      </c>
      <c r="D40" s="103">
        <v>18.837</v>
      </c>
      <c r="E40" s="103">
        <v>19.778849999999998</v>
      </c>
      <c r="F40" s="103">
        <v>20.720700000000001</v>
      </c>
      <c r="G40" s="103">
        <v>21.66255</v>
      </c>
      <c r="H40" s="104">
        <v>22.604399999999998</v>
      </c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</row>
    <row r="41" spans="1:36" ht="21" x14ac:dyDescent="0.25">
      <c r="A41" s="105" t="s">
        <v>30</v>
      </c>
      <c r="B41" s="103">
        <v>20.771100000000001</v>
      </c>
      <c r="C41" s="103">
        <v>21.925049999999999</v>
      </c>
      <c r="D41" s="103">
        <v>23.079000000000001</v>
      </c>
      <c r="E41" s="103">
        <v>24.232950000000002</v>
      </c>
      <c r="F41" s="103">
        <v>25.386900000000001</v>
      </c>
      <c r="G41" s="103">
        <v>26.540849999999999</v>
      </c>
      <c r="H41" s="104">
        <v>27.694800000000001</v>
      </c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</row>
    <row r="42" spans="1:36" ht="21" x14ac:dyDescent="0.25">
      <c r="A42" s="105" t="s">
        <v>31</v>
      </c>
      <c r="B42" s="103">
        <v>24.102</v>
      </c>
      <c r="C42" s="103">
        <v>25.440999999999999</v>
      </c>
      <c r="D42" s="103">
        <v>26.78</v>
      </c>
      <c r="E42" s="103">
        <v>28.119</v>
      </c>
      <c r="F42" s="103">
        <v>29.457999999999998</v>
      </c>
      <c r="G42" s="103">
        <v>30.797000000000001</v>
      </c>
      <c r="H42" s="104">
        <v>32.135999999999996</v>
      </c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</row>
    <row r="43" spans="1:36" ht="21" x14ac:dyDescent="0.25">
      <c r="A43" s="105" t="s">
        <v>32</v>
      </c>
      <c r="B43" s="103">
        <v>16.821000000000002</v>
      </c>
      <c r="C43" s="103">
        <v>17.755500000000001</v>
      </c>
      <c r="D43" s="103">
        <v>18.690000000000001</v>
      </c>
      <c r="E43" s="103">
        <v>19.624500000000001</v>
      </c>
      <c r="F43" s="103">
        <v>20.559000000000001</v>
      </c>
      <c r="G43" s="103">
        <v>21.493500000000001</v>
      </c>
      <c r="H43" s="104">
        <v>22.428000000000004</v>
      </c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</row>
    <row r="44" spans="1:36" ht="21" x14ac:dyDescent="0.25">
      <c r="A44" s="105" t="s">
        <v>33</v>
      </c>
      <c r="B44" s="103">
        <v>18.446399999999997</v>
      </c>
      <c r="C44" s="103">
        <v>19.4712</v>
      </c>
      <c r="D44" s="103">
        <v>20.495999999999999</v>
      </c>
      <c r="E44" s="103">
        <v>21.520799999999998</v>
      </c>
      <c r="F44" s="103">
        <v>22.5456</v>
      </c>
      <c r="G44" s="103">
        <v>23.570399999999999</v>
      </c>
      <c r="H44" s="104">
        <v>24.595199999999998</v>
      </c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</row>
    <row r="45" spans="1:36" ht="21" x14ac:dyDescent="0.25">
      <c r="A45" s="105" t="s">
        <v>34</v>
      </c>
      <c r="B45" s="103">
        <v>19.9557</v>
      </c>
      <c r="C45" s="103">
        <v>21.064349999999997</v>
      </c>
      <c r="D45" s="103">
        <v>22.172999999999998</v>
      </c>
      <c r="E45" s="103">
        <v>23.281649999999999</v>
      </c>
      <c r="F45" s="103">
        <v>24.390299999999996</v>
      </c>
      <c r="G45" s="103">
        <v>25.498949999999997</v>
      </c>
      <c r="H45" s="104">
        <v>26.607599999999998</v>
      </c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</row>
    <row r="46" spans="1:36" ht="21" x14ac:dyDescent="0.25">
      <c r="A46" s="105" t="s">
        <v>35</v>
      </c>
      <c r="B46" s="103">
        <v>23.478300000000004</v>
      </c>
      <c r="C46" s="103">
        <v>24.782650000000007</v>
      </c>
      <c r="D46" s="103">
        <v>26.087000000000007</v>
      </c>
      <c r="E46" s="103">
        <v>27.391350000000006</v>
      </c>
      <c r="F46" s="103">
        <v>28.695700000000009</v>
      </c>
      <c r="G46" s="103">
        <v>30.000050000000009</v>
      </c>
      <c r="H46" s="104">
        <v>31.304400000000008</v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</row>
    <row r="47" spans="1:36" ht="21" x14ac:dyDescent="0.25">
      <c r="A47" s="105" t="s">
        <v>36</v>
      </c>
      <c r="B47" s="103">
        <v>17.879399999999997</v>
      </c>
      <c r="C47" s="103">
        <v>18.872699999999998</v>
      </c>
      <c r="D47" s="103">
        <v>19.865999999999996</v>
      </c>
      <c r="E47" s="103">
        <v>20.859299999999998</v>
      </c>
      <c r="F47" s="103">
        <v>21.852599999999995</v>
      </c>
      <c r="G47" s="103">
        <v>22.845899999999997</v>
      </c>
      <c r="H47" s="104">
        <v>23.839199999999998</v>
      </c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</row>
    <row r="48" spans="1:36" ht="21" x14ac:dyDescent="0.25">
      <c r="A48" s="105" t="s">
        <v>37</v>
      </c>
      <c r="B48" s="103">
        <v>20.033999999999999</v>
      </c>
      <c r="C48" s="103">
        <v>21.146999999999998</v>
      </c>
      <c r="D48" s="103">
        <v>22.259999999999998</v>
      </c>
      <c r="E48" s="103">
        <v>23.373000000000001</v>
      </c>
      <c r="F48" s="103">
        <v>24.486000000000001</v>
      </c>
      <c r="G48" s="103">
        <v>25.599</v>
      </c>
      <c r="H48" s="104">
        <v>26.712</v>
      </c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</row>
    <row r="49" spans="1:36" ht="21" x14ac:dyDescent="0.25">
      <c r="A49" s="105" t="s">
        <v>38</v>
      </c>
      <c r="B49" s="103">
        <v>21.384</v>
      </c>
      <c r="C49" s="103">
        <v>22.571999999999999</v>
      </c>
      <c r="D49" s="103">
        <v>23.759999999999998</v>
      </c>
      <c r="E49" s="103">
        <v>24.948</v>
      </c>
      <c r="F49" s="103">
        <v>26.135999999999999</v>
      </c>
      <c r="G49" s="103">
        <v>27.323999999999998</v>
      </c>
      <c r="H49" s="104">
        <v>28.512</v>
      </c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</row>
    <row r="50" spans="1:36" ht="21" x14ac:dyDescent="0.25">
      <c r="A50" s="105" t="s">
        <v>39</v>
      </c>
      <c r="B50" s="103">
        <v>25.704000000000001</v>
      </c>
      <c r="C50" s="103">
        <v>27.131999999999998</v>
      </c>
      <c r="D50" s="103">
        <v>28.56</v>
      </c>
      <c r="E50" s="103">
        <v>29.988</v>
      </c>
      <c r="F50" s="103">
        <v>31.415999999999997</v>
      </c>
      <c r="G50" s="103">
        <v>32.844000000000001</v>
      </c>
      <c r="H50" s="104">
        <v>34.271999999999998</v>
      </c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</row>
    <row r="51" spans="1:36" ht="21" x14ac:dyDescent="0.25">
      <c r="A51" s="105" t="s">
        <v>40</v>
      </c>
      <c r="B51" s="103">
        <v>17.455500000000004</v>
      </c>
      <c r="C51" s="103">
        <v>18.425250000000005</v>
      </c>
      <c r="D51" s="103">
        <v>19.395000000000003</v>
      </c>
      <c r="E51" s="103">
        <v>20.364750000000004</v>
      </c>
      <c r="F51" s="103">
        <v>21.334500000000006</v>
      </c>
      <c r="G51" s="103">
        <v>22.304250000000007</v>
      </c>
      <c r="H51" s="104">
        <v>23.274000000000004</v>
      </c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</row>
    <row r="52" spans="1:36" ht="21" x14ac:dyDescent="0.25">
      <c r="A52" s="105" t="s">
        <v>41</v>
      </c>
      <c r="B52" s="103">
        <v>19.466999999999999</v>
      </c>
      <c r="C52" s="103">
        <v>20.548499999999997</v>
      </c>
      <c r="D52" s="103">
        <v>21.63</v>
      </c>
      <c r="E52" s="103">
        <v>22.711499999999997</v>
      </c>
      <c r="F52" s="103">
        <v>23.792999999999999</v>
      </c>
      <c r="G52" s="103">
        <v>24.874499999999998</v>
      </c>
      <c r="H52" s="104">
        <v>25.955999999999996</v>
      </c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</row>
    <row r="53" spans="1:36" ht="21" x14ac:dyDescent="0.25">
      <c r="A53" s="105" t="s">
        <v>42</v>
      </c>
      <c r="B53" s="103">
        <v>22.288499999999999</v>
      </c>
      <c r="C53" s="103">
        <v>23.526749999999996</v>
      </c>
      <c r="D53" s="103">
        <v>24.764999999999997</v>
      </c>
      <c r="E53" s="103">
        <v>26.003249999999998</v>
      </c>
      <c r="F53" s="103">
        <v>27.241499999999995</v>
      </c>
      <c r="G53" s="103">
        <v>28.479749999999996</v>
      </c>
      <c r="H53" s="104">
        <v>29.717999999999996</v>
      </c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</row>
    <row r="54" spans="1:36" ht="21" x14ac:dyDescent="0.25">
      <c r="A54" s="105" t="s">
        <v>43</v>
      </c>
      <c r="B54" s="103">
        <v>26.297999999999998</v>
      </c>
      <c r="C54" s="103">
        <v>27.758999999999997</v>
      </c>
      <c r="D54" s="103">
        <v>29.22</v>
      </c>
      <c r="E54" s="103">
        <v>30.680999999999997</v>
      </c>
      <c r="F54" s="103">
        <v>32.141999999999996</v>
      </c>
      <c r="G54" s="103">
        <v>33.602999999999994</v>
      </c>
      <c r="H54" s="104">
        <v>35.063999999999993</v>
      </c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</row>
    <row r="55" spans="1:36" ht="21" x14ac:dyDescent="0.25">
      <c r="A55" s="105" t="s">
        <v>85</v>
      </c>
      <c r="B55" s="103">
        <v>8.5050000000000008</v>
      </c>
      <c r="C55" s="103">
        <v>8.9775000000000009</v>
      </c>
      <c r="D55" s="103">
        <v>9.4500000000000011</v>
      </c>
      <c r="E55" s="103">
        <v>9.9225000000000012</v>
      </c>
      <c r="F55" s="103">
        <v>10.395000000000001</v>
      </c>
      <c r="G55" s="103">
        <v>10.867500000000001</v>
      </c>
      <c r="H55" s="104">
        <v>11.34</v>
      </c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</row>
    <row r="56" spans="1:36" ht="21" x14ac:dyDescent="0.25">
      <c r="A56" s="105" t="s">
        <v>86</v>
      </c>
      <c r="B56" s="103">
        <v>8.5050000000000008</v>
      </c>
      <c r="C56" s="103">
        <v>8.9775000000000009</v>
      </c>
      <c r="D56" s="103">
        <v>9.4500000000000011</v>
      </c>
      <c r="E56" s="103">
        <v>9.9225000000000012</v>
      </c>
      <c r="F56" s="103">
        <v>10.395000000000001</v>
      </c>
      <c r="G56" s="103">
        <v>10.867500000000001</v>
      </c>
      <c r="H56" s="104">
        <v>11.34</v>
      </c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</row>
    <row r="57" spans="1:36" ht="21" x14ac:dyDescent="0.25">
      <c r="A57" s="105" t="s">
        <v>87</v>
      </c>
      <c r="B57" s="103">
        <v>10.557</v>
      </c>
      <c r="C57" s="103">
        <v>11.1435</v>
      </c>
      <c r="D57" s="103">
        <v>11.73</v>
      </c>
      <c r="E57" s="103">
        <v>12.316500000000001</v>
      </c>
      <c r="F57" s="103">
        <v>12.903</v>
      </c>
      <c r="G57" s="103">
        <v>13.4895</v>
      </c>
      <c r="H57" s="104">
        <v>14.076000000000001</v>
      </c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</row>
    <row r="58" spans="1:36" ht="21" x14ac:dyDescent="0.25">
      <c r="A58" s="105" t="s">
        <v>88</v>
      </c>
      <c r="B58" s="103">
        <v>12.635999999999999</v>
      </c>
      <c r="C58" s="103">
        <v>13.337999999999999</v>
      </c>
      <c r="D58" s="103">
        <v>14.04</v>
      </c>
      <c r="E58" s="103">
        <v>14.741999999999999</v>
      </c>
      <c r="F58" s="103">
        <v>15.443999999999999</v>
      </c>
      <c r="G58" s="103">
        <v>16.146000000000001</v>
      </c>
      <c r="H58" s="104">
        <v>16.847999999999999</v>
      </c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</row>
    <row r="59" spans="1:36" ht="21" x14ac:dyDescent="0.25">
      <c r="A59" s="105" t="s">
        <v>89</v>
      </c>
      <c r="B59" s="103">
        <v>15.201000000000001</v>
      </c>
      <c r="C59" s="103">
        <v>16.045500000000001</v>
      </c>
      <c r="D59" s="103">
        <v>16.89</v>
      </c>
      <c r="E59" s="103">
        <v>17.734500000000001</v>
      </c>
      <c r="F59" s="103">
        <v>18.579000000000001</v>
      </c>
      <c r="G59" s="103">
        <v>19.423500000000001</v>
      </c>
      <c r="H59" s="104">
        <v>20.268000000000001</v>
      </c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</row>
    <row r="60" spans="1:36" ht="21" x14ac:dyDescent="0.25">
      <c r="A60" s="105" t="s">
        <v>90</v>
      </c>
      <c r="B60" s="103">
        <v>8.1971999999999987</v>
      </c>
      <c r="C60" s="103">
        <v>8.6525999999999978</v>
      </c>
      <c r="D60" s="103">
        <v>9.1079999999999988</v>
      </c>
      <c r="E60" s="103">
        <v>9.5633999999999979</v>
      </c>
      <c r="F60" s="103">
        <v>10.018799999999999</v>
      </c>
      <c r="G60" s="103">
        <v>10.474199999999998</v>
      </c>
      <c r="H60" s="104">
        <v>10.929599999999997</v>
      </c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</row>
    <row r="61" spans="1:36" ht="21" x14ac:dyDescent="0.25">
      <c r="A61" s="105" t="s">
        <v>91</v>
      </c>
      <c r="B61" s="103">
        <v>9.8801999999999985</v>
      </c>
      <c r="C61" s="103">
        <v>10.429099999999998</v>
      </c>
      <c r="D61" s="103">
        <v>10.977999999999998</v>
      </c>
      <c r="E61" s="103">
        <v>11.526899999999999</v>
      </c>
      <c r="F61" s="103">
        <v>12.075799999999999</v>
      </c>
      <c r="G61" s="103">
        <v>12.624699999999999</v>
      </c>
      <c r="H61" s="104">
        <v>13.173599999999999</v>
      </c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</row>
    <row r="62" spans="1:36" ht="21" x14ac:dyDescent="0.25">
      <c r="A62" s="105" t="s">
        <v>92</v>
      </c>
      <c r="B62" s="103">
        <v>11.434988208600002</v>
      </c>
      <c r="C62" s="103">
        <v>12.070265331300003</v>
      </c>
      <c r="D62" s="103">
        <v>12.705542454000003</v>
      </c>
      <c r="E62" s="103">
        <v>13.340819576700003</v>
      </c>
      <c r="F62" s="103">
        <v>13.976096699400003</v>
      </c>
      <c r="G62" s="103">
        <v>14.611373822100003</v>
      </c>
      <c r="H62" s="104">
        <v>15.246650944800002</v>
      </c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</row>
    <row r="63" spans="1:36" ht="21" x14ac:dyDescent="0.25">
      <c r="A63" s="105" t="s">
        <v>93</v>
      </c>
      <c r="B63" s="103">
        <v>13.719809208599999</v>
      </c>
      <c r="C63" s="103">
        <v>14.4820208313</v>
      </c>
      <c r="D63" s="103">
        <v>15.244232453999999</v>
      </c>
      <c r="E63" s="103">
        <v>16.006444076699999</v>
      </c>
      <c r="F63" s="103">
        <v>16.7686556994</v>
      </c>
      <c r="G63" s="103">
        <v>17.530867322100001</v>
      </c>
      <c r="H63" s="104">
        <v>18.293078944800001</v>
      </c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</row>
    <row r="64" spans="1:36" ht="21" x14ac:dyDescent="0.25">
      <c r="A64" s="105" t="s">
        <v>94</v>
      </c>
      <c r="B64" s="103">
        <v>14.737098417300004</v>
      </c>
      <c r="C64" s="103">
        <v>15.555826107150004</v>
      </c>
      <c r="D64" s="103">
        <v>16.374553797000004</v>
      </c>
      <c r="E64" s="103">
        <v>17.193281486850005</v>
      </c>
      <c r="F64" s="103">
        <v>18.012009176700005</v>
      </c>
      <c r="G64" s="103">
        <v>18.830736866550005</v>
      </c>
      <c r="H64" s="104">
        <v>19.649464556400005</v>
      </c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</row>
    <row r="65" spans="1:36" ht="21" x14ac:dyDescent="0.25">
      <c r="A65" s="105" t="s">
        <v>95</v>
      </c>
      <c r="B65" s="103">
        <v>17.057527017300004</v>
      </c>
      <c r="C65" s="103">
        <v>18.005167407150005</v>
      </c>
      <c r="D65" s="103">
        <v>18.952807797000006</v>
      </c>
      <c r="E65" s="103">
        <v>19.900448186850003</v>
      </c>
      <c r="F65" s="103">
        <v>20.848088576700004</v>
      </c>
      <c r="G65" s="103">
        <v>21.795728966550005</v>
      </c>
      <c r="H65" s="104">
        <v>22.743369356400006</v>
      </c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</row>
    <row r="66" spans="1:36" ht="21" x14ac:dyDescent="0.25">
      <c r="A66" s="105" t="s">
        <v>96</v>
      </c>
      <c r="B66" s="103">
        <v>19.452138117300002</v>
      </c>
      <c r="C66" s="103">
        <v>20.532812457150001</v>
      </c>
      <c r="D66" s="103">
        <v>21.613486797</v>
      </c>
      <c r="E66" s="103">
        <v>22.694161136850003</v>
      </c>
      <c r="F66" s="103">
        <v>23.774835476700002</v>
      </c>
      <c r="G66" s="103">
        <v>24.855509816550001</v>
      </c>
      <c r="H66" s="104">
        <v>25.936184156400003</v>
      </c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</row>
    <row r="67" spans="1:36" ht="21" x14ac:dyDescent="0.25">
      <c r="A67" s="105" t="s">
        <v>97</v>
      </c>
      <c r="B67" s="103">
        <v>22.383830517300005</v>
      </c>
      <c r="C67" s="103">
        <v>23.627376657150005</v>
      </c>
      <c r="D67" s="103">
        <v>24.870922797000006</v>
      </c>
      <c r="E67" s="103">
        <v>26.114468936850006</v>
      </c>
      <c r="F67" s="103">
        <v>27.358015076700006</v>
      </c>
      <c r="G67" s="103">
        <v>28.601561216550007</v>
      </c>
      <c r="H67" s="104">
        <v>29.845107356400007</v>
      </c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</row>
    <row r="68" spans="1:36" ht="21" x14ac:dyDescent="0.25">
      <c r="A68" s="105" t="s">
        <v>98</v>
      </c>
      <c r="B68" s="103">
        <v>10.1412</v>
      </c>
      <c r="C68" s="103">
        <v>10.704600000000001</v>
      </c>
      <c r="D68" s="103">
        <v>11.268000000000001</v>
      </c>
      <c r="E68" s="103">
        <v>11.8314</v>
      </c>
      <c r="F68" s="103">
        <v>12.3948</v>
      </c>
      <c r="G68" s="103">
        <v>12.9582</v>
      </c>
      <c r="H68" s="104">
        <v>13.521599999999999</v>
      </c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</row>
    <row r="69" spans="1:36" ht="21" x14ac:dyDescent="0.25">
      <c r="A69" s="105" t="s">
        <v>99</v>
      </c>
      <c r="B69" s="103">
        <v>11.728800000000001</v>
      </c>
      <c r="C69" s="103">
        <v>12.380400000000002</v>
      </c>
      <c r="D69" s="103">
        <v>13.032000000000002</v>
      </c>
      <c r="E69" s="103">
        <v>13.683600000000002</v>
      </c>
      <c r="F69" s="103">
        <v>14.335200000000002</v>
      </c>
      <c r="G69" s="103">
        <v>14.986800000000002</v>
      </c>
      <c r="H69" s="104">
        <v>15.638400000000001</v>
      </c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</row>
    <row r="70" spans="1:36" ht="21" x14ac:dyDescent="0.25">
      <c r="A70" s="105" t="s">
        <v>100</v>
      </c>
      <c r="B70" s="103">
        <v>12.992400000000002</v>
      </c>
      <c r="C70" s="103">
        <v>13.714200000000002</v>
      </c>
      <c r="D70" s="103">
        <v>14.436000000000002</v>
      </c>
      <c r="E70" s="103">
        <v>15.157800000000002</v>
      </c>
      <c r="F70" s="103">
        <v>15.879600000000002</v>
      </c>
      <c r="G70" s="103">
        <v>16.601400000000002</v>
      </c>
      <c r="H70" s="104">
        <v>17.323200000000003</v>
      </c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</row>
    <row r="71" spans="1:36" ht="21" x14ac:dyDescent="0.25">
      <c r="A71" s="105" t="s">
        <v>101</v>
      </c>
      <c r="B71" s="103">
        <v>13.785299999999999</v>
      </c>
      <c r="C71" s="103">
        <v>14.551149999999998</v>
      </c>
      <c r="D71" s="103">
        <v>15.316999999999998</v>
      </c>
      <c r="E71" s="103">
        <v>16.082849999999997</v>
      </c>
      <c r="F71" s="103">
        <v>16.848699999999997</v>
      </c>
      <c r="G71" s="103">
        <v>17.614549999999998</v>
      </c>
      <c r="H71" s="104">
        <v>18.380399999999998</v>
      </c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</row>
    <row r="72" spans="1:36" ht="21" x14ac:dyDescent="0.25">
      <c r="A72" s="105" t="s">
        <v>102</v>
      </c>
      <c r="B72" s="103">
        <v>15.7437</v>
      </c>
      <c r="C72" s="103">
        <v>16.61835</v>
      </c>
      <c r="D72" s="103">
        <v>17.493000000000002</v>
      </c>
      <c r="E72" s="103">
        <v>18.367650000000001</v>
      </c>
      <c r="F72" s="103">
        <v>19.2423</v>
      </c>
      <c r="G72" s="103">
        <v>20.116949999999999</v>
      </c>
      <c r="H72" s="104">
        <v>20.991600000000002</v>
      </c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</row>
    <row r="73" spans="1:36" ht="21" x14ac:dyDescent="0.25">
      <c r="A73" s="105" t="s">
        <v>103</v>
      </c>
      <c r="B73" s="103">
        <v>17.671500000000002</v>
      </c>
      <c r="C73" s="103">
        <v>18.653250000000003</v>
      </c>
      <c r="D73" s="103">
        <v>19.635000000000002</v>
      </c>
      <c r="E73" s="103">
        <v>20.616750000000003</v>
      </c>
      <c r="F73" s="103">
        <v>21.598500000000001</v>
      </c>
      <c r="G73" s="103">
        <v>22.580250000000003</v>
      </c>
      <c r="H73" s="104">
        <v>23.562000000000005</v>
      </c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</row>
    <row r="74" spans="1:36" ht="21" x14ac:dyDescent="0.25">
      <c r="A74" s="105" t="s">
        <v>104</v>
      </c>
      <c r="B74" s="103">
        <v>18.211500000000001</v>
      </c>
      <c r="C74" s="103">
        <v>19.223250000000004</v>
      </c>
      <c r="D74" s="103">
        <v>20.235000000000003</v>
      </c>
      <c r="E74" s="103">
        <v>21.246750000000002</v>
      </c>
      <c r="F74" s="103">
        <v>22.258500000000005</v>
      </c>
      <c r="G74" s="103">
        <v>23.270250000000004</v>
      </c>
      <c r="H74" s="104">
        <v>24.282000000000004</v>
      </c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</row>
    <row r="75" spans="1:36" ht="21" x14ac:dyDescent="0.25">
      <c r="A75" s="105" t="s">
        <v>105</v>
      </c>
      <c r="B75" s="103">
        <v>20.655000000000001</v>
      </c>
      <c r="C75" s="103">
        <v>21.802499999999998</v>
      </c>
      <c r="D75" s="103">
        <v>22.95</v>
      </c>
      <c r="E75" s="103">
        <v>24.0975</v>
      </c>
      <c r="F75" s="103">
        <v>25.244999999999997</v>
      </c>
      <c r="G75" s="103">
        <v>26.392499999999998</v>
      </c>
      <c r="H75" s="104">
        <v>27.54</v>
      </c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</row>
    <row r="76" spans="1:36" ht="21" x14ac:dyDescent="0.25">
      <c r="A76" s="105" t="s">
        <v>106</v>
      </c>
      <c r="B76" s="103">
        <v>23.125499999999999</v>
      </c>
      <c r="C76" s="103">
        <v>24.410249999999998</v>
      </c>
      <c r="D76" s="103">
        <v>25.694999999999997</v>
      </c>
      <c r="E76" s="103">
        <v>26.979749999999996</v>
      </c>
      <c r="F76" s="103">
        <v>28.264499999999998</v>
      </c>
      <c r="G76" s="103">
        <v>29.549249999999997</v>
      </c>
      <c r="H76" s="104">
        <v>30.833999999999996</v>
      </c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</row>
    <row r="77" spans="1:36" ht="21" x14ac:dyDescent="0.25">
      <c r="A77" s="105" t="s">
        <v>107</v>
      </c>
      <c r="B77" s="103">
        <v>26.662500000000001</v>
      </c>
      <c r="C77" s="103">
        <v>28.143750000000004</v>
      </c>
      <c r="D77" s="103">
        <v>29.625000000000004</v>
      </c>
      <c r="E77" s="103">
        <v>31.106250000000003</v>
      </c>
      <c r="F77" s="103">
        <v>32.587500000000006</v>
      </c>
      <c r="G77" s="103">
        <v>34.068750000000001</v>
      </c>
      <c r="H77" s="104">
        <v>35.550000000000004</v>
      </c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</row>
    <row r="78" spans="1:36" ht="21" x14ac:dyDescent="0.25">
      <c r="A78" s="105" t="s">
        <v>108</v>
      </c>
      <c r="B78" s="103">
        <v>11.744999999999999</v>
      </c>
      <c r="C78" s="103">
        <v>12.397499999999999</v>
      </c>
      <c r="D78" s="103">
        <v>13.049999999999999</v>
      </c>
      <c r="E78" s="103">
        <v>13.702499999999999</v>
      </c>
      <c r="F78" s="103">
        <v>14.354999999999999</v>
      </c>
      <c r="G78" s="103">
        <v>15.007499999999999</v>
      </c>
      <c r="H78" s="104">
        <v>15.66</v>
      </c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</row>
    <row r="79" spans="1:36" ht="21" x14ac:dyDescent="0.25">
      <c r="A79" s="105" t="s">
        <v>109</v>
      </c>
      <c r="B79" s="103">
        <v>13.095000000000001</v>
      </c>
      <c r="C79" s="103">
        <v>13.822500000000002</v>
      </c>
      <c r="D79" s="103">
        <v>14.55</v>
      </c>
      <c r="E79" s="103">
        <v>15.2775</v>
      </c>
      <c r="F79" s="103">
        <v>16.005000000000003</v>
      </c>
      <c r="G79" s="103">
        <v>16.732500000000002</v>
      </c>
      <c r="H79" s="104">
        <v>17.46</v>
      </c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</row>
    <row r="80" spans="1:36" ht="21" x14ac:dyDescent="0.25">
      <c r="A80" s="105" t="s">
        <v>110</v>
      </c>
      <c r="B80" s="103">
        <v>13.330800000000002</v>
      </c>
      <c r="C80" s="103">
        <v>14.071400000000002</v>
      </c>
      <c r="D80" s="103">
        <v>14.812000000000003</v>
      </c>
      <c r="E80" s="103">
        <v>15.552600000000004</v>
      </c>
      <c r="F80" s="103">
        <v>16.293200000000002</v>
      </c>
      <c r="G80" s="103">
        <v>17.033800000000003</v>
      </c>
      <c r="H80" s="104">
        <v>17.774400000000004</v>
      </c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</row>
    <row r="81" spans="1:36" ht="21" x14ac:dyDescent="0.25">
      <c r="A81" s="105" t="s">
        <v>111</v>
      </c>
      <c r="B81" s="103">
        <v>13.330800000000002</v>
      </c>
      <c r="C81" s="103">
        <v>14.071400000000002</v>
      </c>
      <c r="D81" s="103">
        <v>14.812000000000003</v>
      </c>
      <c r="E81" s="103">
        <v>15.552600000000004</v>
      </c>
      <c r="F81" s="103">
        <v>16.293200000000002</v>
      </c>
      <c r="G81" s="103">
        <v>17.033800000000003</v>
      </c>
      <c r="H81" s="104">
        <v>17.774400000000004</v>
      </c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</row>
    <row r="82" spans="1:36" ht="21" x14ac:dyDescent="0.25">
      <c r="A82" s="105" t="s">
        <v>112</v>
      </c>
      <c r="B82" s="103">
        <v>14.792400000000001</v>
      </c>
      <c r="C82" s="103">
        <v>15.614200000000002</v>
      </c>
      <c r="D82" s="103">
        <v>16.436</v>
      </c>
      <c r="E82" s="103">
        <v>17.257800000000003</v>
      </c>
      <c r="F82" s="103">
        <v>18.079600000000003</v>
      </c>
      <c r="G82" s="103">
        <v>18.901400000000002</v>
      </c>
      <c r="H82" s="104">
        <v>19.723200000000002</v>
      </c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</row>
    <row r="83" spans="1:36" ht="21" x14ac:dyDescent="0.25">
      <c r="A83" s="105" t="s">
        <v>113</v>
      </c>
      <c r="B83" s="103">
        <v>16.291800000000002</v>
      </c>
      <c r="C83" s="103">
        <v>17.196900000000003</v>
      </c>
      <c r="D83" s="103">
        <v>18.102000000000004</v>
      </c>
      <c r="E83" s="103">
        <v>19.007100000000001</v>
      </c>
      <c r="F83" s="103">
        <v>19.912200000000002</v>
      </c>
      <c r="G83" s="103">
        <v>20.817300000000003</v>
      </c>
      <c r="H83" s="104">
        <v>21.722400000000004</v>
      </c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</row>
    <row r="84" spans="1:36" ht="21" x14ac:dyDescent="0.25">
      <c r="A84" s="105" t="s">
        <v>114</v>
      </c>
      <c r="B84" s="103">
        <v>17.891999999999999</v>
      </c>
      <c r="C84" s="103">
        <v>18.885999999999999</v>
      </c>
      <c r="D84" s="103">
        <v>19.88</v>
      </c>
      <c r="E84" s="103">
        <v>20.873999999999999</v>
      </c>
      <c r="F84" s="103">
        <v>21.867999999999999</v>
      </c>
      <c r="G84" s="103">
        <v>22.861999999999998</v>
      </c>
      <c r="H84" s="104">
        <v>23.856000000000002</v>
      </c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</row>
    <row r="85" spans="1:36" ht="21" x14ac:dyDescent="0.25">
      <c r="A85" s="105" t="s">
        <v>115</v>
      </c>
      <c r="B85" s="103">
        <v>16.0182</v>
      </c>
      <c r="C85" s="103">
        <v>16.908100000000001</v>
      </c>
      <c r="D85" s="103">
        <v>17.798000000000002</v>
      </c>
      <c r="E85" s="103">
        <v>18.687899999999999</v>
      </c>
      <c r="F85" s="103">
        <v>19.5778</v>
      </c>
      <c r="G85" s="103">
        <v>20.467700000000001</v>
      </c>
      <c r="H85" s="104">
        <v>21.357600000000001</v>
      </c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</row>
    <row r="86" spans="1:36" ht="21" x14ac:dyDescent="0.25">
      <c r="A86" s="105" t="s">
        <v>116</v>
      </c>
      <c r="B86" s="103">
        <v>18.037800000000001</v>
      </c>
      <c r="C86" s="103">
        <v>19.039899999999999</v>
      </c>
      <c r="D86" s="103">
        <v>20.042000000000002</v>
      </c>
      <c r="E86" s="103">
        <v>21.0441</v>
      </c>
      <c r="F86" s="103">
        <v>22.046199999999999</v>
      </c>
      <c r="G86" s="103">
        <v>23.048300000000001</v>
      </c>
      <c r="H86" s="104">
        <v>24.0504</v>
      </c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</row>
    <row r="87" spans="1:36" ht="21" x14ac:dyDescent="0.25">
      <c r="A87" s="105" t="s">
        <v>117</v>
      </c>
      <c r="B87" s="103">
        <v>20.176200000000001</v>
      </c>
      <c r="C87" s="103">
        <v>21.2971</v>
      </c>
      <c r="D87" s="103">
        <v>22.417999999999999</v>
      </c>
      <c r="E87" s="103">
        <v>23.538900000000002</v>
      </c>
      <c r="F87" s="103">
        <v>24.659800000000001</v>
      </c>
      <c r="G87" s="103">
        <v>25.7807</v>
      </c>
      <c r="H87" s="104">
        <v>26.901600000000002</v>
      </c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</row>
    <row r="88" spans="1:36" ht="21" x14ac:dyDescent="0.25">
      <c r="A88" s="105" t="s">
        <v>118</v>
      </c>
      <c r="B88" s="103">
        <v>18.257400000000001</v>
      </c>
      <c r="C88" s="103">
        <v>19.271699999999999</v>
      </c>
      <c r="D88" s="103">
        <v>20.286000000000001</v>
      </c>
      <c r="E88" s="103">
        <v>21.3003</v>
      </c>
      <c r="F88" s="103">
        <v>22.314599999999999</v>
      </c>
      <c r="G88" s="103">
        <v>23.328900000000001</v>
      </c>
      <c r="H88" s="104">
        <v>24.3432</v>
      </c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</row>
    <row r="89" spans="1:36" ht="21" x14ac:dyDescent="0.25">
      <c r="A89" s="105" t="s">
        <v>119</v>
      </c>
      <c r="B89" s="103">
        <v>20.25</v>
      </c>
      <c r="C89" s="103">
        <v>21.375</v>
      </c>
      <c r="D89" s="103">
        <v>22.5</v>
      </c>
      <c r="E89" s="103">
        <v>23.625</v>
      </c>
      <c r="F89" s="103">
        <v>24.75</v>
      </c>
      <c r="G89" s="103">
        <v>25.875</v>
      </c>
      <c r="H89" s="104">
        <v>27</v>
      </c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</row>
    <row r="90" spans="1:36" ht="21" x14ac:dyDescent="0.25">
      <c r="A90" s="105" t="s">
        <v>120</v>
      </c>
      <c r="B90" s="103">
        <v>20.188800000000001</v>
      </c>
      <c r="C90" s="103">
        <v>21.310399999999998</v>
      </c>
      <c r="D90" s="103">
        <v>22.431999999999999</v>
      </c>
      <c r="E90" s="103">
        <v>23.553599999999999</v>
      </c>
      <c r="F90" s="103">
        <v>24.675199999999997</v>
      </c>
      <c r="G90" s="103">
        <v>25.796799999999998</v>
      </c>
      <c r="H90" s="104">
        <v>26.918399999999998</v>
      </c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</row>
    <row r="91" spans="1:36" ht="21" x14ac:dyDescent="0.25">
      <c r="A91" s="105" t="s">
        <v>121</v>
      </c>
      <c r="B91" s="103">
        <v>12.764699999999999</v>
      </c>
      <c r="C91" s="103">
        <v>13.473849999999999</v>
      </c>
      <c r="D91" s="103">
        <v>14.183</v>
      </c>
      <c r="E91" s="103">
        <v>14.892149999999999</v>
      </c>
      <c r="F91" s="103">
        <v>15.601299999999998</v>
      </c>
      <c r="G91" s="103">
        <v>16.310449999999999</v>
      </c>
      <c r="H91" s="104">
        <v>17.019599999999997</v>
      </c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</row>
    <row r="92" spans="1:36" ht="21" x14ac:dyDescent="0.25">
      <c r="A92" s="105" t="s">
        <v>144</v>
      </c>
      <c r="B92" s="103">
        <v>13.260609360000002</v>
      </c>
      <c r="C92" s="103">
        <v>13.997309880000001</v>
      </c>
      <c r="D92" s="103">
        <v>14.734010400000003</v>
      </c>
      <c r="E92" s="103">
        <v>15.470710920000002</v>
      </c>
      <c r="F92" s="103">
        <v>16.207411440000001</v>
      </c>
      <c r="G92" s="103">
        <v>16.944111960000001</v>
      </c>
      <c r="H92" s="104">
        <v>17.68081248</v>
      </c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</row>
    <row r="93" spans="1:36" ht="21" x14ac:dyDescent="0.25">
      <c r="A93" s="105" t="s">
        <v>123</v>
      </c>
      <c r="B93" s="103">
        <v>14.742000000000001</v>
      </c>
      <c r="C93" s="103">
        <v>15.561000000000002</v>
      </c>
      <c r="D93" s="103">
        <v>16.380000000000003</v>
      </c>
      <c r="E93" s="103">
        <v>17.199000000000002</v>
      </c>
      <c r="F93" s="103">
        <v>18.018000000000001</v>
      </c>
      <c r="G93" s="103">
        <v>18.837</v>
      </c>
      <c r="H93" s="104">
        <v>19.656000000000002</v>
      </c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</row>
    <row r="94" spans="1:36" ht="21" x14ac:dyDescent="0.25">
      <c r="A94" s="105" t="s">
        <v>124</v>
      </c>
      <c r="B94" s="103">
        <v>15.269598630000001</v>
      </c>
      <c r="C94" s="103">
        <v>16.117909664999999</v>
      </c>
      <c r="D94" s="103">
        <v>16.966220700000001</v>
      </c>
      <c r="E94" s="103">
        <v>17.814531735000003</v>
      </c>
      <c r="F94" s="103">
        <v>18.662842770000001</v>
      </c>
      <c r="G94" s="103">
        <v>19.511153804999999</v>
      </c>
      <c r="H94" s="104">
        <v>20.359464840000001</v>
      </c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</row>
    <row r="95" spans="1:36" ht="21" x14ac:dyDescent="0.25">
      <c r="A95" s="105" t="s">
        <v>125</v>
      </c>
      <c r="B95" s="103">
        <v>17.034506279999999</v>
      </c>
      <c r="C95" s="103">
        <v>17.980867739999997</v>
      </c>
      <c r="D95" s="103">
        <v>18.927229199999999</v>
      </c>
      <c r="E95" s="103">
        <v>19.873590659999998</v>
      </c>
      <c r="F95" s="103">
        <v>20.819952119999996</v>
      </c>
      <c r="G95" s="103">
        <v>21.766313579999998</v>
      </c>
      <c r="H95" s="104">
        <v>22.712675039999997</v>
      </c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</row>
    <row r="96" spans="1:36" ht="21" x14ac:dyDescent="0.25">
      <c r="A96" s="105" t="s">
        <v>126</v>
      </c>
      <c r="B96" s="103">
        <v>18.807185430000004</v>
      </c>
      <c r="C96" s="103">
        <v>19.852029065000007</v>
      </c>
      <c r="D96" s="103">
        <v>20.896872700000007</v>
      </c>
      <c r="E96" s="103">
        <v>21.941716335000006</v>
      </c>
      <c r="F96" s="103">
        <v>22.986559970000009</v>
      </c>
      <c r="G96" s="103">
        <v>24.031403605000008</v>
      </c>
      <c r="H96" s="104">
        <v>25.076247240000008</v>
      </c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</row>
    <row r="97" spans="1:36" ht="21" x14ac:dyDescent="0.25">
      <c r="A97" s="105" t="s">
        <v>127</v>
      </c>
      <c r="B97" s="103">
        <v>13.194000000000001</v>
      </c>
      <c r="C97" s="103">
        <v>13.927000000000001</v>
      </c>
      <c r="D97" s="103">
        <v>14.660000000000002</v>
      </c>
      <c r="E97" s="103">
        <v>15.393000000000002</v>
      </c>
      <c r="F97" s="103">
        <v>16.126000000000001</v>
      </c>
      <c r="G97" s="103">
        <v>16.859000000000002</v>
      </c>
      <c r="H97" s="104">
        <v>17.592000000000002</v>
      </c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</row>
    <row r="98" spans="1:36" ht="21" x14ac:dyDescent="0.25">
      <c r="A98" s="105" t="s">
        <v>128</v>
      </c>
      <c r="B98" s="103">
        <v>15.452999999999999</v>
      </c>
      <c r="C98" s="103">
        <v>16.311499999999999</v>
      </c>
      <c r="D98" s="103">
        <v>17.169999999999998</v>
      </c>
      <c r="E98" s="103">
        <v>18.028499999999998</v>
      </c>
      <c r="F98" s="103">
        <v>18.886999999999997</v>
      </c>
      <c r="G98" s="103">
        <v>19.7455</v>
      </c>
      <c r="H98" s="104">
        <v>20.603999999999999</v>
      </c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</row>
    <row r="99" spans="1:36" ht="21" x14ac:dyDescent="0.25">
      <c r="A99" s="105" t="s">
        <v>129</v>
      </c>
      <c r="B99" s="103">
        <v>16.208099999999998</v>
      </c>
      <c r="C99" s="103">
        <v>17.108549999999997</v>
      </c>
      <c r="D99" s="103">
        <v>18.008999999999997</v>
      </c>
      <c r="E99" s="103">
        <v>18.909449999999996</v>
      </c>
      <c r="F99" s="103">
        <v>19.809899999999995</v>
      </c>
      <c r="G99" s="103">
        <v>20.710349999999998</v>
      </c>
      <c r="H99" s="104">
        <v>21.610799999999998</v>
      </c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</row>
    <row r="100" spans="1:36" ht="21" x14ac:dyDescent="0.25">
      <c r="A100" s="105" t="s">
        <v>130</v>
      </c>
      <c r="B100" s="103">
        <v>18.783899999999999</v>
      </c>
      <c r="C100" s="103">
        <v>19.827449999999999</v>
      </c>
      <c r="D100" s="103">
        <v>20.870999999999999</v>
      </c>
      <c r="E100" s="103">
        <v>21.914549999999998</v>
      </c>
      <c r="F100" s="103">
        <v>22.958099999999998</v>
      </c>
      <c r="G100" s="103">
        <v>24.001649999999998</v>
      </c>
      <c r="H100" s="104">
        <v>25.045200000000001</v>
      </c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</row>
    <row r="101" spans="1:36" ht="21" x14ac:dyDescent="0.25">
      <c r="A101" s="105" t="s">
        <v>145</v>
      </c>
      <c r="B101" s="103">
        <v>20.703600000000002</v>
      </c>
      <c r="C101" s="103">
        <v>21.853800000000003</v>
      </c>
      <c r="D101" s="103">
        <v>23.004000000000001</v>
      </c>
      <c r="E101" s="103">
        <v>24.154200000000003</v>
      </c>
      <c r="F101" s="103">
        <v>25.304400000000001</v>
      </c>
      <c r="G101" s="103">
        <v>26.454600000000003</v>
      </c>
      <c r="H101" s="104">
        <v>27.604800000000004</v>
      </c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</row>
    <row r="102" spans="1:36" ht="21" x14ac:dyDescent="0.25">
      <c r="A102" s="105" t="s">
        <v>132</v>
      </c>
      <c r="B102" s="103">
        <v>23.554800000000004</v>
      </c>
      <c r="C102" s="103">
        <v>24.863400000000006</v>
      </c>
      <c r="D102" s="103">
        <v>26.172000000000004</v>
      </c>
      <c r="E102" s="103">
        <v>27.480600000000003</v>
      </c>
      <c r="F102" s="103">
        <v>28.789200000000005</v>
      </c>
      <c r="G102" s="103">
        <v>30.097800000000007</v>
      </c>
      <c r="H102" s="104">
        <v>31.406400000000005</v>
      </c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</row>
    <row r="103" spans="1:36" ht="21" x14ac:dyDescent="0.25">
      <c r="A103" s="105" t="s">
        <v>44</v>
      </c>
      <c r="B103" s="103">
        <v>8.2620000000000005</v>
      </c>
      <c r="C103" s="103">
        <v>8.7210000000000001</v>
      </c>
      <c r="D103" s="103">
        <v>9.18</v>
      </c>
      <c r="E103" s="103">
        <v>9.6390000000000011</v>
      </c>
      <c r="F103" s="103">
        <v>10.098000000000001</v>
      </c>
      <c r="G103" s="103">
        <v>10.557</v>
      </c>
      <c r="H103" s="104">
        <v>11.016</v>
      </c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</row>
    <row r="104" spans="1:36" ht="21" x14ac:dyDescent="0.25">
      <c r="A104" s="105" t="s">
        <v>45</v>
      </c>
      <c r="B104" s="103">
        <v>10.476000000000001</v>
      </c>
      <c r="C104" s="103">
        <v>11.058000000000002</v>
      </c>
      <c r="D104" s="103">
        <v>11.64</v>
      </c>
      <c r="E104" s="103">
        <v>12.222000000000001</v>
      </c>
      <c r="F104" s="103">
        <v>12.804000000000002</v>
      </c>
      <c r="G104" s="103">
        <v>13.386000000000001</v>
      </c>
      <c r="H104" s="104">
        <v>13.968000000000002</v>
      </c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</row>
    <row r="105" spans="1:36" ht="21" x14ac:dyDescent="0.25">
      <c r="A105" s="105" t="s">
        <v>46</v>
      </c>
      <c r="B105" s="103">
        <v>12.69</v>
      </c>
      <c r="C105" s="103">
        <v>13.395</v>
      </c>
      <c r="D105" s="103">
        <v>14.1</v>
      </c>
      <c r="E105" s="103">
        <v>14.805</v>
      </c>
      <c r="F105" s="103">
        <v>15.51</v>
      </c>
      <c r="G105" s="103">
        <v>16.215</v>
      </c>
      <c r="H105" s="104">
        <v>16.919999999999998</v>
      </c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</row>
    <row r="106" spans="1:36" ht="21" x14ac:dyDescent="0.25">
      <c r="A106" s="105" t="s">
        <v>47</v>
      </c>
      <c r="B106" s="103">
        <v>8.6111999999999984</v>
      </c>
      <c r="C106" s="103">
        <v>9.089599999999999</v>
      </c>
      <c r="D106" s="103">
        <v>9.5679999999999978</v>
      </c>
      <c r="E106" s="103">
        <v>10.046399999999998</v>
      </c>
      <c r="F106" s="103">
        <v>10.524799999999999</v>
      </c>
      <c r="G106" s="103">
        <v>11.003199999999998</v>
      </c>
      <c r="H106" s="104">
        <v>11.481599999999998</v>
      </c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</row>
    <row r="107" spans="1:36" ht="21" x14ac:dyDescent="0.25">
      <c r="A107" s="105" t="s">
        <v>48</v>
      </c>
      <c r="B107" s="103">
        <v>10.319400000000002</v>
      </c>
      <c r="C107" s="103">
        <v>10.892700000000003</v>
      </c>
      <c r="D107" s="103">
        <v>11.466000000000003</v>
      </c>
      <c r="E107" s="103">
        <v>12.039300000000003</v>
      </c>
      <c r="F107" s="103">
        <v>12.612600000000004</v>
      </c>
      <c r="G107" s="103">
        <v>13.185900000000004</v>
      </c>
      <c r="H107" s="104">
        <v>13.759200000000003</v>
      </c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</row>
    <row r="108" spans="1:36" ht="21" x14ac:dyDescent="0.25">
      <c r="A108" s="105" t="s">
        <v>49</v>
      </c>
      <c r="B108" s="103">
        <v>12.589199999999998</v>
      </c>
      <c r="C108" s="103">
        <v>13.288599999999999</v>
      </c>
      <c r="D108" s="103">
        <v>13.987999999999998</v>
      </c>
      <c r="E108" s="103">
        <v>14.687399999999998</v>
      </c>
      <c r="F108" s="103">
        <v>15.386799999999997</v>
      </c>
      <c r="G108" s="103">
        <v>16.086199999999998</v>
      </c>
      <c r="H108" s="104">
        <v>16.785599999999999</v>
      </c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</row>
    <row r="109" spans="1:36" ht="21" x14ac:dyDescent="0.25">
      <c r="A109" s="105" t="s">
        <v>50</v>
      </c>
      <c r="B109" s="103">
        <v>14.536799999999999</v>
      </c>
      <c r="C109" s="103">
        <v>15.3444</v>
      </c>
      <c r="D109" s="103">
        <v>16.152000000000001</v>
      </c>
      <c r="E109" s="103">
        <v>16.959599999999998</v>
      </c>
      <c r="F109" s="103">
        <v>17.767199999999999</v>
      </c>
      <c r="G109" s="103">
        <v>18.5748</v>
      </c>
      <c r="H109" s="104">
        <v>19.382400000000001</v>
      </c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</row>
    <row r="110" spans="1:36" ht="21" x14ac:dyDescent="0.25">
      <c r="A110" s="105" t="s">
        <v>51</v>
      </c>
      <c r="B110" s="103">
        <v>17.470800000000001</v>
      </c>
      <c r="C110" s="103">
        <v>18.441400000000002</v>
      </c>
      <c r="D110" s="103">
        <v>19.411999999999999</v>
      </c>
      <c r="E110" s="103">
        <v>20.3826</v>
      </c>
      <c r="F110" s="103">
        <v>21.353200000000001</v>
      </c>
      <c r="G110" s="103">
        <v>22.323800000000002</v>
      </c>
      <c r="H110" s="104">
        <v>23.2944</v>
      </c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</row>
    <row r="111" spans="1:36" ht="21" x14ac:dyDescent="0.25">
      <c r="A111" s="105" t="s">
        <v>52</v>
      </c>
      <c r="B111" s="103">
        <v>21.672899999999998</v>
      </c>
      <c r="C111" s="103">
        <v>22.876949999999997</v>
      </c>
      <c r="D111" s="103">
        <v>24.080999999999996</v>
      </c>
      <c r="E111" s="103">
        <v>25.285049999999998</v>
      </c>
      <c r="F111" s="103">
        <v>26.489099999999997</v>
      </c>
      <c r="G111" s="103">
        <v>27.693149999999996</v>
      </c>
      <c r="H111" s="104">
        <v>28.897199999999998</v>
      </c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</row>
    <row r="112" spans="1:36" ht="21" x14ac:dyDescent="0.25">
      <c r="A112" s="105" t="s">
        <v>53</v>
      </c>
      <c r="B112" s="103">
        <v>26.558100000000003</v>
      </c>
      <c r="C112" s="103">
        <v>28.033550000000002</v>
      </c>
      <c r="D112" s="103">
        <v>29.509000000000004</v>
      </c>
      <c r="E112" s="103">
        <v>30.984450000000002</v>
      </c>
      <c r="F112" s="103">
        <v>32.459900000000005</v>
      </c>
      <c r="G112" s="103">
        <v>33.935350000000007</v>
      </c>
      <c r="H112" s="104">
        <v>35.410800000000002</v>
      </c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</row>
    <row r="113" spans="1:36" ht="21" x14ac:dyDescent="0.25">
      <c r="A113" s="105" t="s">
        <v>54</v>
      </c>
      <c r="B113" s="103">
        <v>9.9980999999999991</v>
      </c>
      <c r="C113" s="103">
        <v>10.55355</v>
      </c>
      <c r="D113" s="103">
        <v>11.109</v>
      </c>
      <c r="E113" s="103">
        <v>11.66445</v>
      </c>
      <c r="F113" s="103">
        <v>12.219899999999999</v>
      </c>
      <c r="G113" s="103">
        <v>12.77535</v>
      </c>
      <c r="H113" s="104">
        <v>13.3308</v>
      </c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</row>
    <row r="114" spans="1:36" ht="21" x14ac:dyDescent="0.25">
      <c r="A114" s="105" t="s">
        <v>55</v>
      </c>
      <c r="B114" s="103">
        <v>11.757599999999998</v>
      </c>
      <c r="C114" s="103">
        <v>12.410799999999998</v>
      </c>
      <c r="D114" s="103">
        <v>13.063999999999998</v>
      </c>
      <c r="E114" s="103">
        <v>13.717199999999998</v>
      </c>
      <c r="F114" s="103">
        <v>14.370399999999998</v>
      </c>
      <c r="G114" s="103">
        <v>15.023599999999998</v>
      </c>
      <c r="H114" s="104">
        <v>15.676799999999997</v>
      </c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</row>
    <row r="115" spans="1:36" ht="21" x14ac:dyDescent="0.25">
      <c r="A115" s="105" t="s">
        <v>56</v>
      </c>
      <c r="B115" s="103">
        <v>14.200199999999999</v>
      </c>
      <c r="C115" s="103">
        <v>14.989099999999999</v>
      </c>
      <c r="D115" s="103">
        <v>15.777999999999999</v>
      </c>
      <c r="E115" s="103">
        <v>16.566899999999997</v>
      </c>
      <c r="F115" s="103">
        <v>17.355799999999999</v>
      </c>
      <c r="G115" s="103">
        <v>18.1447</v>
      </c>
      <c r="H115" s="104">
        <v>18.933599999999998</v>
      </c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</row>
    <row r="116" spans="1:36" ht="21" x14ac:dyDescent="0.25">
      <c r="A116" s="105" t="s">
        <v>57</v>
      </c>
      <c r="B116" s="103">
        <v>15.668100000000001</v>
      </c>
      <c r="C116" s="103">
        <v>16.538550000000001</v>
      </c>
      <c r="D116" s="103">
        <v>17.409000000000002</v>
      </c>
      <c r="E116" s="103">
        <v>18.279450000000001</v>
      </c>
      <c r="F116" s="103">
        <v>19.149900000000002</v>
      </c>
      <c r="G116" s="103">
        <v>20.020350000000001</v>
      </c>
      <c r="H116" s="104">
        <v>20.890800000000002</v>
      </c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</row>
    <row r="117" spans="1:36" ht="21" x14ac:dyDescent="0.25">
      <c r="A117" s="105" t="s">
        <v>58</v>
      </c>
      <c r="B117" s="103">
        <v>10.578599999999998</v>
      </c>
      <c r="C117" s="103">
        <v>11.166299999999998</v>
      </c>
      <c r="D117" s="103">
        <v>11.753999999999998</v>
      </c>
      <c r="E117" s="103">
        <v>12.341699999999998</v>
      </c>
      <c r="F117" s="103">
        <v>12.929399999999998</v>
      </c>
      <c r="G117" s="103">
        <v>13.517099999999997</v>
      </c>
      <c r="H117" s="104">
        <v>14.104799999999997</v>
      </c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</row>
    <row r="118" spans="1:36" ht="21" x14ac:dyDescent="0.25">
      <c r="A118" s="105" t="s">
        <v>59</v>
      </c>
      <c r="B118" s="103">
        <v>12.911400000000002</v>
      </c>
      <c r="C118" s="103">
        <v>13.628700000000004</v>
      </c>
      <c r="D118" s="103">
        <v>14.346000000000004</v>
      </c>
      <c r="E118" s="103">
        <v>15.063300000000003</v>
      </c>
      <c r="F118" s="103">
        <v>15.780600000000003</v>
      </c>
      <c r="G118" s="103">
        <v>16.497900000000005</v>
      </c>
      <c r="H118" s="104">
        <v>17.215200000000003</v>
      </c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</row>
    <row r="119" spans="1:36" ht="21" x14ac:dyDescent="0.25">
      <c r="A119" s="105" t="s">
        <v>60</v>
      </c>
      <c r="B119" s="103">
        <v>15.1317</v>
      </c>
      <c r="C119" s="103">
        <v>15.97235</v>
      </c>
      <c r="D119" s="103">
        <v>16.812999999999999</v>
      </c>
      <c r="E119" s="103">
        <v>17.653649999999999</v>
      </c>
      <c r="F119" s="103">
        <v>18.494299999999999</v>
      </c>
      <c r="G119" s="103">
        <v>19.334949999999999</v>
      </c>
      <c r="H119" s="104">
        <v>20.175599999999999</v>
      </c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</row>
    <row r="120" spans="1:36" ht="21" x14ac:dyDescent="0.25">
      <c r="A120" s="105" t="s">
        <v>61</v>
      </c>
      <c r="B120" s="103">
        <v>18.099899999999998</v>
      </c>
      <c r="C120" s="103">
        <v>19.105449999999998</v>
      </c>
      <c r="D120" s="103">
        <v>20.110999999999997</v>
      </c>
      <c r="E120" s="103">
        <v>21.11655</v>
      </c>
      <c r="F120" s="103">
        <v>22.1221</v>
      </c>
      <c r="G120" s="103">
        <v>23.127649999999999</v>
      </c>
      <c r="H120" s="104">
        <v>24.133199999999999</v>
      </c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</row>
    <row r="121" spans="1:36" ht="21" x14ac:dyDescent="0.25">
      <c r="A121" s="105" t="s">
        <v>62</v>
      </c>
      <c r="B121" s="103">
        <v>11.961</v>
      </c>
      <c r="C121" s="103">
        <v>12.625499999999999</v>
      </c>
      <c r="D121" s="103">
        <v>13.29</v>
      </c>
      <c r="E121" s="103">
        <v>13.954499999999999</v>
      </c>
      <c r="F121" s="103">
        <v>14.619</v>
      </c>
      <c r="G121" s="103">
        <v>15.2835</v>
      </c>
      <c r="H121" s="104">
        <v>15.948</v>
      </c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</row>
    <row r="122" spans="1:36" ht="21" x14ac:dyDescent="0.25">
      <c r="A122" s="105" t="s">
        <v>63</v>
      </c>
      <c r="B122" s="103">
        <v>14.404500000000001</v>
      </c>
      <c r="C122" s="103">
        <v>15.204750000000001</v>
      </c>
      <c r="D122" s="103">
        <v>16.004999999999999</v>
      </c>
      <c r="E122" s="103">
        <v>16.805250000000001</v>
      </c>
      <c r="F122" s="103">
        <v>17.605499999999999</v>
      </c>
      <c r="G122" s="103">
        <v>18.405750000000001</v>
      </c>
      <c r="H122" s="104">
        <v>19.206</v>
      </c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</row>
    <row r="123" spans="1:36" ht="21" x14ac:dyDescent="0.25">
      <c r="A123" s="105" t="s">
        <v>64</v>
      </c>
      <c r="B123" s="103">
        <v>16.304400000000001</v>
      </c>
      <c r="C123" s="103">
        <v>17.2102</v>
      </c>
      <c r="D123" s="103">
        <v>18.116</v>
      </c>
      <c r="E123" s="103">
        <v>19.021800000000002</v>
      </c>
      <c r="F123" s="103">
        <v>19.927600000000002</v>
      </c>
      <c r="G123" s="103">
        <v>20.833400000000001</v>
      </c>
      <c r="H123" s="104">
        <v>21.7392</v>
      </c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</row>
    <row r="124" spans="1:36" ht="21" x14ac:dyDescent="0.25">
      <c r="A124" s="105" t="s">
        <v>65</v>
      </c>
      <c r="B124" s="103">
        <v>17.128799999999998</v>
      </c>
      <c r="C124" s="103">
        <v>18.080399999999997</v>
      </c>
      <c r="D124" s="103">
        <v>19.031999999999996</v>
      </c>
      <c r="E124" s="103">
        <v>19.983599999999999</v>
      </c>
      <c r="F124" s="103">
        <v>20.935199999999998</v>
      </c>
      <c r="G124" s="103">
        <v>21.886799999999997</v>
      </c>
      <c r="H124" s="104">
        <v>22.838399999999996</v>
      </c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</row>
    <row r="125" spans="1:36" ht="21" x14ac:dyDescent="0.25">
      <c r="A125" s="105" t="s">
        <v>66</v>
      </c>
      <c r="B125" s="103">
        <v>13.356</v>
      </c>
      <c r="C125" s="103">
        <v>14.097999999999999</v>
      </c>
      <c r="D125" s="103">
        <v>14.84</v>
      </c>
      <c r="E125" s="103">
        <v>15.582000000000001</v>
      </c>
      <c r="F125" s="103">
        <v>16.323999999999998</v>
      </c>
      <c r="G125" s="103">
        <v>17.065999999999999</v>
      </c>
      <c r="H125" s="104">
        <v>17.808</v>
      </c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</row>
    <row r="126" spans="1:36" ht="21" x14ac:dyDescent="0.25">
      <c r="A126" s="105" t="s">
        <v>67</v>
      </c>
      <c r="B126" s="103">
        <v>15.561</v>
      </c>
      <c r="C126" s="103">
        <v>16.4255</v>
      </c>
      <c r="D126" s="103">
        <v>17.29</v>
      </c>
      <c r="E126" s="103">
        <v>18.154500000000002</v>
      </c>
      <c r="F126" s="103">
        <v>19.019000000000002</v>
      </c>
      <c r="G126" s="103">
        <v>19.883500000000002</v>
      </c>
      <c r="H126" s="104">
        <v>20.748000000000001</v>
      </c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</row>
    <row r="127" spans="1:36" ht="21" x14ac:dyDescent="0.25">
      <c r="A127" s="105" t="s">
        <v>68</v>
      </c>
      <c r="B127" s="103">
        <v>18.229318732800003</v>
      </c>
      <c r="C127" s="103">
        <v>19.242058662400002</v>
      </c>
      <c r="D127" s="103">
        <v>20.254798592000004</v>
      </c>
      <c r="E127" s="103">
        <v>21.267538521600002</v>
      </c>
      <c r="F127" s="103">
        <v>22.280278451200004</v>
      </c>
      <c r="G127" s="103">
        <v>23.293018380800003</v>
      </c>
      <c r="H127" s="104">
        <v>24.305758310400002</v>
      </c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</row>
    <row r="128" spans="1:36" ht="21" x14ac:dyDescent="0.25">
      <c r="A128" s="105" t="s">
        <v>69</v>
      </c>
      <c r="B128" s="103">
        <v>19.421734737600001</v>
      </c>
      <c r="C128" s="103">
        <v>20.500720000800001</v>
      </c>
      <c r="D128" s="103">
        <v>21.579705264000001</v>
      </c>
      <c r="E128" s="103">
        <v>22.658690527200001</v>
      </c>
      <c r="F128" s="103">
        <v>23.737675790400001</v>
      </c>
      <c r="G128" s="103">
        <v>24.816661053600001</v>
      </c>
      <c r="H128" s="104">
        <v>25.895646316800004</v>
      </c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</row>
    <row r="129" spans="1:36" ht="21" x14ac:dyDescent="0.25">
      <c r="A129" s="105" t="s">
        <v>70</v>
      </c>
      <c r="B129" s="103">
        <v>14.389199999999999</v>
      </c>
      <c r="C129" s="103">
        <v>15.188599999999997</v>
      </c>
      <c r="D129" s="103">
        <v>15.987999999999998</v>
      </c>
      <c r="E129" s="103">
        <v>16.787399999999998</v>
      </c>
      <c r="F129" s="103">
        <v>17.586799999999997</v>
      </c>
      <c r="G129" s="103">
        <v>18.386199999999999</v>
      </c>
      <c r="H129" s="104">
        <v>19.185599999999997</v>
      </c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</row>
    <row r="130" spans="1:36" ht="21" x14ac:dyDescent="0.25">
      <c r="A130" s="105" t="s">
        <v>71</v>
      </c>
      <c r="B130" s="103">
        <v>16.192800000000002</v>
      </c>
      <c r="C130" s="103">
        <v>17.092400000000001</v>
      </c>
      <c r="D130" s="103">
        <v>17.992000000000001</v>
      </c>
      <c r="E130" s="103">
        <v>18.8916</v>
      </c>
      <c r="F130" s="103">
        <v>19.7912</v>
      </c>
      <c r="G130" s="103">
        <v>20.690800000000003</v>
      </c>
      <c r="H130" s="104">
        <v>21.590400000000002</v>
      </c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</row>
    <row r="131" spans="1:36" ht="21" x14ac:dyDescent="0.25">
      <c r="A131" s="105" t="s">
        <v>72</v>
      </c>
      <c r="B131" s="103">
        <v>18.2637</v>
      </c>
      <c r="C131" s="103">
        <v>19.27835</v>
      </c>
      <c r="D131" s="103">
        <v>20.292999999999999</v>
      </c>
      <c r="E131" s="103">
        <v>21.307650000000002</v>
      </c>
      <c r="F131" s="103">
        <v>22.322300000000002</v>
      </c>
      <c r="G131" s="103">
        <v>23.336950000000002</v>
      </c>
      <c r="H131" s="104">
        <v>24.351600000000001</v>
      </c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</row>
    <row r="132" spans="1:36" ht="21" x14ac:dyDescent="0.25">
      <c r="A132" s="105" t="s">
        <v>73</v>
      </c>
      <c r="B132" s="103">
        <v>20.334600000000002</v>
      </c>
      <c r="C132" s="103">
        <v>21.464300000000001</v>
      </c>
      <c r="D132" s="103">
        <v>22.594000000000001</v>
      </c>
      <c r="E132" s="103">
        <v>23.723700000000004</v>
      </c>
      <c r="F132" s="103">
        <v>24.853400000000004</v>
      </c>
      <c r="G132" s="103">
        <v>25.983100000000004</v>
      </c>
      <c r="H132" s="104">
        <v>27.112800000000004</v>
      </c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</row>
    <row r="133" spans="1:36" ht="21" x14ac:dyDescent="0.25">
      <c r="A133" s="105" t="s">
        <v>74</v>
      </c>
      <c r="B133" s="103">
        <v>22.110630782400005</v>
      </c>
      <c r="C133" s="103">
        <v>23.338999159200004</v>
      </c>
      <c r="D133" s="103">
        <v>24.567367536000006</v>
      </c>
      <c r="E133" s="103">
        <v>25.795735912800005</v>
      </c>
      <c r="F133" s="103">
        <v>27.024104289600004</v>
      </c>
      <c r="G133" s="103">
        <v>28.252472666400006</v>
      </c>
      <c r="H133" s="104">
        <v>29.480841043200005</v>
      </c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</row>
    <row r="134" spans="1:36" ht="21" x14ac:dyDescent="0.25">
      <c r="A134" s="105" t="s">
        <v>75</v>
      </c>
      <c r="B134" s="103">
        <v>16.029</v>
      </c>
      <c r="C134" s="103">
        <v>16.919499999999999</v>
      </c>
      <c r="D134" s="103">
        <v>17.809999999999999</v>
      </c>
      <c r="E134" s="103">
        <v>18.700499999999998</v>
      </c>
      <c r="F134" s="103">
        <v>19.590999999999998</v>
      </c>
      <c r="G134" s="103">
        <v>20.4815</v>
      </c>
      <c r="H134" s="104">
        <v>21.372</v>
      </c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</row>
    <row r="135" spans="1:36" ht="21" x14ac:dyDescent="0.25">
      <c r="A135" s="105" t="s">
        <v>76</v>
      </c>
      <c r="B135" s="103">
        <v>19.971899999999998</v>
      </c>
      <c r="C135" s="103">
        <v>21.081449999999997</v>
      </c>
      <c r="D135" s="103">
        <v>22.190999999999995</v>
      </c>
      <c r="E135" s="103">
        <v>23.300549999999998</v>
      </c>
      <c r="F135" s="103">
        <v>24.410099999999996</v>
      </c>
      <c r="G135" s="103">
        <v>25.519649999999995</v>
      </c>
      <c r="H135" s="104">
        <v>26.629199999999997</v>
      </c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</row>
    <row r="136" spans="1:36" ht="21" x14ac:dyDescent="0.25">
      <c r="A136" s="105" t="s">
        <v>77</v>
      </c>
      <c r="B136" s="103">
        <v>21.3948</v>
      </c>
      <c r="C136" s="103">
        <v>22.583400000000001</v>
      </c>
      <c r="D136" s="103">
        <v>23.772000000000002</v>
      </c>
      <c r="E136" s="103">
        <v>24.960600000000003</v>
      </c>
      <c r="F136" s="103">
        <v>26.1492</v>
      </c>
      <c r="G136" s="103">
        <v>27.337800000000001</v>
      </c>
      <c r="H136" s="104">
        <v>28.526400000000002</v>
      </c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</row>
    <row r="137" spans="1:36" ht="21" x14ac:dyDescent="0.25">
      <c r="A137" s="105" t="s">
        <v>78</v>
      </c>
      <c r="B137" s="103">
        <v>24.364799999999999</v>
      </c>
      <c r="C137" s="103">
        <v>25.718399999999999</v>
      </c>
      <c r="D137" s="103">
        <v>27.071999999999999</v>
      </c>
      <c r="E137" s="103">
        <v>28.425599999999999</v>
      </c>
      <c r="F137" s="103">
        <v>29.779199999999999</v>
      </c>
      <c r="G137" s="103">
        <v>31.1328</v>
      </c>
      <c r="H137" s="104">
        <v>32.486399999999996</v>
      </c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</row>
    <row r="138" spans="1:36" ht="21" x14ac:dyDescent="0.25">
      <c r="A138" s="105" t="s">
        <v>79</v>
      </c>
      <c r="B138" s="103">
        <v>28.666383321599998</v>
      </c>
      <c r="C138" s="103">
        <v>30.258960172799995</v>
      </c>
      <c r="D138" s="103">
        <v>31.851537023999995</v>
      </c>
      <c r="E138" s="103">
        <v>33.444113875199996</v>
      </c>
      <c r="F138" s="103">
        <v>35.036690726399996</v>
      </c>
      <c r="G138" s="103">
        <v>36.629267577599997</v>
      </c>
      <c r="H138" s="104">
        <v>38.221844428799997</v>
      </c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</row>
    <row r="139" spans="1:36" ht="21" x14ac:dyDescent="0.25">
      <c r="A139" s="105" t="s">
        <v>80</v>
      </c>
      <c r="B139" s="103">
        <v>20.916</v>
      </c>
      <c r="C139" s="103">
        <v>22.077999999999999</v>
      </c>
      <c r="D139" s="103">
        <v>23.24</v>
      </c>
      <c r="E139" s="103">
        <v>24.401999999999997</v>
      </c>
      <c r="F139" s="103">
        <v>25.564</v>
      </c>
      <c r="G139" s="103">
        <v>26.725999999999999</v>
      </c>
      <c r="H139" s="104">
        <v>27.887999999999998</v>
      </c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</row>
    <row r="140" spans="1:36" ht="21" x14ac:dyDescent="0.25">
      <c r="A140" s="105" t="s">
        <v>81</v>
      </c>
      <c r="B140" s="103">
        <v>23.990399999999998</v>
      </c>
      <c r="C140" s="103">
        <v>25.323199999999996</v>
      </c>
      <c r="D140" s="103">
        <v>26.655999999999995</v>
      </c>
      <c r="E140" s="103">
        <v>27.988799999999994</v>
      </c>
      <c r="F140" s="103">
        <v>29.321599999999997</v>
      </c>
      <c r="G140" s="103">
        <v>30.654399999999995</v>
      </c>
      <c r="H140" s="104">
        <v>31.987199999999994</v>
      </c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</row>
    <row r="141" spans="1:36" ht="21" x14ac:dyDescent="0.25">
      <c r="A141" s="105" t="s">
        <v>82</v>
      </c>
      <c r="B141" s="103">
        <v>24.505200000000002</v>
      </c>
      <c r="C141" s="103">
        <v>25.866600000000002</v>
      </c>
      <c r="D141" s="103">
        <v>27.228000000000002</v>
      </c>
      <c r="E141" s="103">
        <v>28.589400000000005</v>
      </c>
      <c r="F141" s="103">
        <v>29.950800000000005</v>
      </c>
      <c r="G141" s="103">
        <v>31.312200000000004</v>
      </c>
      <c r="H141" s="104">
        <v>32.673600000000008</v>
      </c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</row>
    <row r="142" spans="1:36" ht="21" x14ac:dyDescent="0.25">
      <c r="A142" s="105" t="s">
        <v>83</v>
      </c>
      <c r="B142" s="103">
        <v>27.928800000000003</v>
      </c>
      <c r="C142" s="103">
        <v>29.480400000000003</v>
      </c>
      <c r="D142" s="103">
        <v>31.032000000000004</v>
      </c>
      <c r="E142" s="103">
        <v>32.583600000000004</v>
      </c>
      <c r="F142" s="103">
        <v>34.135200000000005</v>
      </c>
      <c r="G142" s="103">
        <v>35.686800000000005</v>
      </c>
      <c r="H142" s="104">
        <v>37.238399999999999</v>
      </c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</row>
    <row r="143" spans="1:36" ht="21" x14ac:dyDescent="0.25">
      <c r="A143" s="105" t="s">
        <v>84</v>
      </c>
      <c r="B143" s="103">
        <v>31.849199999999996</v>
      </c>
      <c r="C143" s="103">
        <v>33.618600000000001</v>
      </c>
      <c r="D143" s="103">
        <v>35.387999999999998</v>
      </c>
      <c r="E143" s="103">
        <v>37.157399999999996</v>
      </c>
      <c r="F143" s="103">
        <v>38.9268</v>
      </c>
      <c r="G143" s="103">
        <v>40.696199999999997</v>
      </c>
      <c r="H143" s="104">
        <v>42.465599999999995</v>
      </c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</row>
    <row r="144" spans="1:36" ht="21" x14ac:dyDescent="0.25">
      <c r="A144" s="105" t="s">
        <v>135</v>
      </c>
      <c r="B144" s="103">
        <v>12.441599999999999</v>
      </c>
      <c r="C144" s="103">
        <v>13.132799999999998</v>
      </c>
      <c r="D144" s="103">
        <v>13.823999999999998</v>
      </c>
      <c r="E144" s="103">
        <v>14.515199999999998</v>
      </c>
      <c r="F144" s="103">
        <v>15.206399999999999</v>
      </c>
      <c r="G144" s="103">
        <v>15.897599999999999</v>
      </c>
      <c r="H144" s="104">
        <v>16.588799999999999</v>
      </c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</row>
    <row r="145" spans="1:36" ht="21" x14ac:dyDescent="0.25">
      <c r="A145" s="105" t="s">
        <v>136</v>
      </c>
      <c r="B145" s="103">
        <v>16.2972</v>
      </c>
      <c r="C145" s="103">
        <v>17.2026</v>
      </c>
      <c r="D145" s="103">
        <v>18.108000000000001</v>
      </c>
      <c r="E145" s="103">
        <v>19.013400000000001</v>
      </c>
      <c r="F145" s="103">
        <v>19.918800000000001</v>
      </c>
      <c r="G145" s="103">
        <v>20.824200000000001</v>
      </c>
      <c r="H145" s="104">
        <v>21.729599999999998</v>
      </c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</row>
    <row r="146" spans="1:36" ht="21" x14ac:dyDescent="0.25">
      <c r="A146" s="105" t="s">
        <v>137</v>
      </c>
      <c r="B146" s="103">
        <v>17.225999999999999</v>
      </c>
      <c r="C146" s="103">
        <v>18.183</v>
      </c>
      <c r="D146" s="103">
        <v>19.14</v>
      </c>
      <c r="E146" s="103">
        <v>20.096999999999998</v>
      </c>
      <c r="F146" s="103">
        <v>21.053999999999998</v>
      </c>
      <c r="G146" s="103">
        <v>22.010999999999999</v>
      </c>
      <c r="H146" s="104">
        <v>22.968</v>
      </c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</row>
    <row r="147" spans="1:36" ht="21.75" thickBot="1" x14ac:dyDescent="0.3">
      <c r="A147" s="112" t="s">
        <v>138</v>
      </c>
      <c r="B147" s="113">
        <v>18.905399999999997</v>
      </c>
      <c r="C147" s="113">
        <v>19.955699999999997</v>
      </c>
      <c r="D147" s="113">
        <v>21.005999999999997</v>
      </c>
      <c r="E147" s="113">
        <v>22.056299999999997</v>
      </c>
      <c r="F147" s="113">
        <v>23.106599999999997</v>
      </c>
      <c r="G147" s="113">
        <v>24.156899999999997</v>
      </c>
      <c r="H147" s="114">
        <v>25.207199999999993</v>
      </c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</row>
    <row r="148" spans="1:36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</row>
    <row r="149" spans="1:36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</row>
    <row r="150" spans="1:36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</row>
    <row r="151" spans="1:36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</row>
    <row r="152" spans="1:36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</row>
    <row r="153" spans="1:36" x14ac:dyDescent="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</row>
    <row r="154" spans="1:36" x14ac:dyDescent="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</row>
    <row r="155" spans="1:36" x14ac:dyDescent="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</row>
    <row r="156" spans="1:36" x14ac:dyDescent="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</row>
    <row r="157" spans="1:36" x14ac:dyDescent="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</row>
    <row r="158" spans="1:36" x14ac:dyDescent="0.2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</row>
    <row r="159" spans="1:36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</row>
    <row r="160" spans="1:36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</row>
    <row r="161" spans="1:36" x14ac:dyDescent="0.2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</row>
    <row r="162" spans="1:36" x14ac:dyDescent="0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</row>
    <row r="163" spans="1:36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</row>
    <row r="164" spans="1:36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</row>
    <row r="165" spans="1:36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</row>
    <row r="166" spans="1:36" x14ac:dyDescent="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</row>
    <row r="167" spans="1:36" x14ac:dyDescent="0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</row>
    <row r="168" spans="1:36" x14ac:dyDescent="0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</row>
    <row r="169" spans="1:36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</row>
    <row r="170" spans="1:36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</row>
    <row r="171" spans="1:36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</row>
    <row r="172" spans="1:36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</row>
    <row r="173" spans="1:36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</row>
    <row r="174" spans="1:36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</row>
    <row r="175" spans="1:36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</row>
    <row r="176" spans="1:36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</row>
    <row r="177" spans="1:36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</row>
    <row r="178" spans="1:36" x14ac:dyDescent="0.2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</row>
    <row r="179" spans="1:36" x14ac:dyDescent="0.2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</row>
    <row r="180" spans="1:36" x14ac:dyDescent="0.2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</row>
    <row r="181" spans="1:36" x14ac:dyDescent="0.2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</row>
    <row r="182" spans="1:36" x14ac:dyDescent="0.2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</row>
    <row r="183" spans="1:36" x14ac:dyDescent="0.2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</row>
    <row r="184" spans="1:36" x14ac:dyDescent="0.2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</row>
    <row r="185" spans="1:36" x14ac:dyDescent="0.2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</row>
    <row r="186" spans="1:36" x14ac:dyDescent="0.2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</row>
    <row r="187" spans="1:36" x14ac:dyDescent="0.2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</row>
    <row r="188" spans="1:36" x14ac:dyDescent="0.2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</row>
    <row r="189" spans="1:36" x14ac:dyDescent="0.2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</row>
    <row r="190" spans="1:36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</row>
    <row r="191" spans="1:36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</row>
    <row r="192" spans="1:36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</row>
    <row r="193" spans="1:36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</row>
    <row r="194" spans="1:36" x14ac:dyDescent="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</row>
    <row r="195" spans="1:36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</row>
    <row r="196" spans="1:36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</row>
    <row r="197" spans="1:36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</row>
    <row r="198" spans="1:36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</row>
    <row r="199" spans="1:36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</row>
    <row r="200" spans="1:36" x14ac:dyDescent="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</row>
    <row r="201" spans="1:36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</row>
    <row r="202" spans="1:36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</row>
    <row r="203" spans="1:36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</row>
    <row r="204" spans="1:36" x14ac:dyDescent="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</row>
    <row r="205" spans="1:36" x14ac:dyDescent="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</row>
    <row r="206" spans="1:36" x14ac:dyDescent="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</row>
    <row r="207" spans="1:36" x14ac:dyDescent="0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</row>
    <row r="208" spans="1:36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</row>
    <row r="209" spans="1:36" x14ac:dyDescent="0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</row>
    <row r="210" spans="1:36" x14ac:dyDescent="0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</row>
    <row r="211" spans="1:36" x14ac:dyDescent="0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</row>
    <row r="212" spans="1:36" x14ac:dyDescent="0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</row>
    <row r="213" spans="1:36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</row>
    <row r="214" spans="1:36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</row>
    <row r="215" spans="1:36" x14ac:dyDescent="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</row>
    <row r="216" spans="1:36" x14ac:dyDescent="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</row>
    <row r="217" spans="1:36" x14ac:dyDescent="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</row>
    <row r="218" spans="1:36" x14ac:dyDescent="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</row>
    <row r="219" spans="1:36" x14ac:dyDescent="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</row>
    <row r="220" spans="1:36" x14ac:dyDescent="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</row>
    <row r="221" spans="1:36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</row>
    <row r="222" spans="1:36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</row>
    <row r="223" spans="1:36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</row>
    <row r="224" spans="1:36" x14ac:dyDescent="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</row>
    <row r="225" spans="1:36" x14ac:dyDescent="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</row>
    <row r="226" spans="1:36" x14ac:dyDescent="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</row>
    <row r="227" spans="1:36" x14ac:dyDescent="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</row>
    <row r="228" spans="1:36" x14ac:dyDescent="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</row>
    <row r="229" spans="1:36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</row>
    <row r="230" spans="1:36" x14ac:dyDescent="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</row>
    <row r="231" spans="1:36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</row>
    <row r="232" spans="1:36" x14ac:dyDescent="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</row>
    <row r="233" spans="1:36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</row>
    <row r="234" spans="1:36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</row>
    <row r="235" spans="1:36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</row>
    <row r="236" spans="1:36" x14ac:dyDescent="0.2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</row>
    <row r="237" spans="1:36" x14ac:dyDescent="0.2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</row>
    <row r="238" spans="1:36" x14ac:dyDescent="0.2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</row>
    <row r="239" spans="1:36" x14ac:dyDescent="0.2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</row>
    <row r="240" spans="1:36" x14ac:dyDescent="0.2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</row>
    <row r="241" spans="1:36" x14ac:dyDescent="0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</row>
    <row r="242" spans="1:36" x14ac:dyDescent="0.2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</row>
    <row r="243" spans="1:36" x14ac:dyDescent="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</row>
    <row r="244" spans="1:36" x14ac:dyDescent="0.2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</row>
    <row r="245" spans="1:36" x14ac:dyDescent="0.2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</row>
    <row r="246" spans="1:36" x14ac:dyDescent="0.2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</row>
    <row r="247" spans="1:36" x14ac:dyDescent="0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</row>
    <row r="248" spans="1:36" x14ac:dyDescent="0.2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</row>
    <row r="249" spans="1:36" x14ac:dyDescent="0.2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</row>
    <row r="250" spans="1:36" x14ac:dyDescent="0.2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</row>
    <row r="251" spans="1:36" x14ac:dyDescent="0.2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</row>
    <row r="252" spans="1:36" x14ac:dyDescent="0.2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</row>
    <row r="253" spans="1:36" x14ac:dyDescent="0.2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</row>
    <row r="254" spans="1:36" x14ac:dyDescent="0.2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</row>
    <row r="255" spans="1:36" x14ac:dyDescent="0.2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</row>
    <row r="256" spans="1:36" x14ac:dyDescent="0.2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</row>
    <row r="257" spans="1:36" x14ac:dyDescent="0.2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</row>
    <row r="258" spans="1:36" x14ac:dyDescent="0.2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</row>
    <row r="259" spans="1:36" x14ac:dyDescent="0.2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</row>
    <row r="260" spans="1:36" x14ac:dyDescent="0.2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</row>
    <row r="261" spans="1:36" x14ac:dyDescent="0.2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</row>
    <row r="262" spans="1:36" x14ac:dyDescent="0.2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</row>
    <row r="263" spans="1:36" x14ac:dyDescent="0.2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</row>
    <row r="264" spans="1:36" x14ac:dyDescent="0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</row>
    <row r="265" spans="1:36" x14ac:dyDescent="0.2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</row>
    <row r="266" spans="1:36" x14ac:dyDescent="0.2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</row>
    <row r="267" spans="1:36" x14ac:dyDescent="0.2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</row>
    <row r="268" spans="1:36" x14ac:dyDescent="0.2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</row>
    <row r="269" spans="1:36" x14ac:dyDescent="0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</row>
    <row r="270" spans="1:36" x14ac:dyDescent="0.2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</row>
    <row r="271" spans="1:36" x14ac:dyDescent="0.2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</row>
    <row r="272" spans="1:36" x14ac:dyDescent="0.2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</row>
    <row r="273" spans="1:36" x14ac:dyDescent="0.2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</row>
    <row r="274" spans="1:36" x14ac:dyDescent="0.2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</row>
    <row r="275" spans="1:36" x14ac:dyDescent="0.2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</row>
    <row r="276" spans="1:36" x14ac:dyDescent="0.2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</row>
    <row r="277" spans="1:36" x14ac:dyDescent="0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</row>
    <row r="278" spans="1:36" x14ac:dyDescent="0.2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</row>
    <row r="279" spans="1:36" x14ac:dyDescent="0.2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</row>
    <row r="280" spans="1:36" x14ac:dyDescent="0.2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</row>
    <row r="281" spans="1:36" x14ac:dyDescent="0.2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</row>
    <row r="282" spans="1:36" x14ac:dyDescent="0.2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</row>
    <row r="283" spans="1:36" x14ac:dyDescent="0.2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</row>
    <row r="284" spans="1:36" x14ac:dyDescent="0.2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</row>
    <row r="285" spans="1:36" x14ac:dyDescent="0.2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</row>
    <row r="286" spans="1:36" x14ac:dyDescent="0.2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</row>
    <row r="287" spans="1:36" x14ac:dyDescent="0.2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</row>
    <row r="288" spans="1:36" x14ac:dyDescent="0.2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</row>
    <row r="289" spans="1:36" x14ac:dyDescent="0.2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</row>
    <row r="290" spans="1:36" x14ac:dyDescent="0.2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</row>
    <row r="291" spans="1:36" x14ac:dyDescent="0.2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</row>
    <row r="292" spans="1:36" x14ac:dyDescent="0.2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</row>
    <row r="293" spans="1:36" x14ac:dyDescent="0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</row>
    <row r="294" spans="1:36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</row>
    <row r="295" spans="1:36" x14ac:dyDescent="0.2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</row>
    <row r="296" spans="1:36" x14ac:dyDescent="0.2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</row>
    <row r="297" spans="1:36" x14ac:dyDescent="0.2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</row>
    <row r="298" spans="1:36" x14ac:dyDescent="0.2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</row>
    <row r="299" spans="1:36" x14ac:dyDescent="0.2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</row>
    <row r="300" spans="1:36" x14ac:dyDescent="0.2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</row>
    <row r="301" spans="1:36" x14ac:dyDescent="0.2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</row>
    <row r="302" spans="1:36" x14ac:dyDescent="0.2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</row>
    <row r="303" spans="1:36" x14ac:dyDescent="0.2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</row>
    <row r="304" spans="1:36" x14ac:dyDescent="0.2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</row>
    <row r="305" spans="1:36" x14ac:dyDescent="0.2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</row>
    <row r="306" spans="1:36" x14ac:dyDescent="0.2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</row>
    <row r="307" spans="1:36" x14ac:dyDescent="0.2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</row>
    <row r="308" spans="1:36" x14ac:dyDescent="0.2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</row>
    <row r="309" spans="1:36" x14ac:dyDescent="0.2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</row>
    <row r="310" spans="1:36" x14ac:dyDescent="0.2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</row>
    <row r="311" spans="1:36" x14ac:dyDescent="0.2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</row>
    <row r="312" spans="1:36" x14ac:dyDescent="0.2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</row>
    <row r="313" spans="1:36" x14ac:dyDescent="0.2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</row>
    <row r="314" spans="1:36" x14ac:dyDescent="0.2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</row>
    <row r="315" spans="1:36" x14ac:dyDescent="0.2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</row>
    <row r="316" spans="1:36" x14ac:dyDescent="0.2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</row>
    <row r="317" spans="1:36" x14ac:dyDescent="0.2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</row>
    <row r="318" spans="1:36" x14ac:dyDescent="0.2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</row>
    <row r="319" spans="1:36" x14ac:dyDescent="0.2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</row>
    <row r="320" spans="1:36" x14ac:dyDescent="0.2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</row>
    <row r="321" spans="1:36" x14ac:dyDescent="0.2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</row>
    <row r="322" spans="1:36" x14ac:dyDescent="0.2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</row>
    <row r="323" spans="1:36" x14ac:dyDescent="0.2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</row>
    <row r="324" spans="1:36" x14ac:dyDescent="0.2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</row>
    <row r="325" spans="1:36" x14ac:dyDescent="0.2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</row>
    <row r="326" spans="1:36" x14ac:dyDescent="0.2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</row>
    <row r="327" spans="1:36" x14ac:dyDescent="0.2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</row>
    <row r="328" spans="1:36" x14ac:dyDescent="0.2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</row>
    <row r="329" spans="1:36" x14ac:dyDescent="0.2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</row>
    <row r="330" spans="1:36" x14ac:dyDescent="0.2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</row>
    <row r="331" spans="1:36" x14ac:dyDescent="0.2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</row>
    <row r="332" spans="1:36" x14ac:dyDescent="0.2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</row>
    <row r="333" spans="1:36" x14ac:dyDescent="0.2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</row>
    <row r="334" spans="1:36" x14ac:dyDescent="0.2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</row>
    <row r="335" spans="1:36" x14ac:dyDescent="0.2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</row>
    <row r="336" spans="1:36" x14ac:dyDescent="0.2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</row>
    <row r="337" spans="1:36" x14ac:dyDescent="0.2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</row>
    <row r="338" spans="1:36" x14ac:dyDescent="0.2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</row>
    <row r="339" spans="1:36" x14ac:dyDescent="0.2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</row>
    <row r="340" spans="1:36" x14ac:dyDescent="0.2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</row>
    <row r="341" spans="1:36" x14ac:dyDescent="0.2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</row>
    <row r="342" spans="1:36" x14ac:dyDescent="0.2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</row>
    <row r="343" spans="1:36" x14ac:dyDescent="0.2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</row>
    <row r="344" spans="1:36" x14ac:dyDescent="0.2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</row>
    <row r="345" spans="1:36" x14ac:dyDescent="0.2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</row>
    <row r="346" spans="1:36" x14ac:dyDescent="0.2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</row>
    <row r="347" spans="1:36" x14ac:dyDescent="0.2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</row>
    <row r="348" spans="1:36" x14ac:dyDescent="0.2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</row>
    <row r="349" spans="1:36" x14ac:dyDescent="0.2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</row>
    <row r="350" spans="1:36" x14ac:dyDescent="0.2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</row>
    <row r="351" spans="1:36" x14ac:dyDescent="0.2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</row>
    <row r="352" spans="1:36" x14ac:dyDescent="0.2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</row>
    <row r="353" spans="1:36" x14ac:dyDescent="0.2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</row>
    <row r="354" spans="1:36" x14ac:dyDescent="0.2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</row>
    <row r="355" spans="1:36" x14ac:dyDescent="0.2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</row>
    <row r="356" spans="1:36" x14ac:dyDescent="0.2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</row>
    <row r="357" spans="1:36" x14ac:dyDescent="0.2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</row>
    <row r="358" spans="1:36" x14ac:dyDescent="0.2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</row>
    <row r="359" spans="1:36" x14ac:dyDescent="0.2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</row>
    <row r="360" spans="1:36" x14ac:dyDescent="0.2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</row>
    <row r="361" spans="1:36" x14ac:dyDescent="0.2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</row>
    <row r="362" spans="1:36" x14ac:dyDescent="0.2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</row>
    <row r="363" spans="1:36" x14ac:dyDescent="0.2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</row>
    <row r="364" spans="1:36" x14ac:dyDescent="0.2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</row>
    <row r="365" spans="1:36" x14ac:dyDescent="0.2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</row>
    <row r="366" spans="1:36" x14ac:dyDescent="0.2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</row>
    <row r="367" spans="1:36" x14ac:dyDescent="0.2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</row>
    <row r="368" spans="1:36" x14ac:dyDescent="0.2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</row>
    <row r="369" spans="1:36" x14ac:dyDescent="0.2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</row>
    <row r="370" spans="1:36" x14ac:dyDescent="0.2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</row>
    <row r="371" spans="1:36" x14ac:dyDescent="0.2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</row>
    <row r="372" spans="1:36" x14ac:dyDescent="0.2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</row>
    <row r="373" spans="1:36" x14ac:dyDescent="0.2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</row>
    <row r="374" spans="1:36" x14ac:dyDescent="0.2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</row>
    <row r="375" spans="1:36" x14ac:dyDescent="0.2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</row>
    <row r="376" spans="1:36" x14ac:dyDescent="0.2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</row>
    <row r="377" spans="1:36" x14ac:dyDescent="0.2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</row>
    <row r="378" spans="1:36" x14ac:dyDescent="0.2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</row>
    <row r="379" spans="1:36" x14ac:dyDescent="0.2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</row>
    <row r="380" spans="1:36" x14ac:dyDescent="0.2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</row>
    <row r="381" spans="1:36" x14ac:dyDescent="0.2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</row>
    <row r="382" spans="1:36" x14ac:dyDescent="0.2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</row>
    <row r="383" spans="1:36" x14ac:dyDescent="0.2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</row>
    <row r="384" spans="1:36" x14ac:dyDescent="0.2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</row>
    <row r="385" spans="1:36" x14ac:dyDescent="0.2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</row>
    <row r="386" spans="1:36" x14ac:dyDescent="0.2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</row>
    <row r="387" spans="1:36" x14ac:dyDescent="0.2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</row>
    <row r="388" spans="1:36" x14ac:dyDescent="0.2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</row>
    <row r="389" spans="1:36" x14ac:dyDescent="0.2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</row>
    <row r="390" spans="1:36" x14ac:dyDescent="0.2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</row>
    <row r="391" spans="1:36" x14ac:dyDescent="0.2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</row>
    <row r="392" spans="1:36" x14ac:dyDescent="0.2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</row>
    <row r="393" spans="1:36" x14ac:dyDescent="0.2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</row>
    <row r="394" spans="1:36" x14ac:dyDescent="0.2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</row>
    <row r="395" spans="1:36" x14ac:dyDescent="0.2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</row>
    <row r="396" spans="1:36" x14ac:dyDescent="0.2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</row>
    <row r="397" spans="1:36" x14ac:dyDescent="0.2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</row>
    <row r="398" spans="1:36" x14ac:dyDescent="0.2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</row>
    <row r="399" spans="1:36" x14ac:dyDescent="0.2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</row>
    <row r="400" spans="1:36" x14ac:dyDescent="0.2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</row>
    <row r="401" spans="1:36" x14ac:dyDescent="0.2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</row>
    <row r="402" spans="1:36" x14ac:dyDescent="0.2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</row>
    <row r="403" spans="1:36" x14ac:dyDescent="0.2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</row>
    <row r="404" spans="1:36" x14ac:dyDescent="0.2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</row>
    <row r="405" spans="1:36" x14ac:dyDescent="0.2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</row>
    <row r="406" spans="1:36" x14ac:dyDescent="0.2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</row>
    <row r="407" spans="1:36" x14ac:dyDescent="0.2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</row>
    <row r="408" spans="1:36" x14ac:dyDescent="0.2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</row>
    <row r="409" spans="1:36" x14ac:dyDescent="0.2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</row>
    <row r="410" spans="1:36" x14ac:dyDescent="0.2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</row>
    <row r="411" spans="1:36" x14ac:dyDescent="0.2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</row>
    <row r="412" spans="1:36" x14ac:dyDescent="0.2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</row>
    <row r="413" spans="1:36" x14ac:dyDescent="0.2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</row>
    <row r="414" spans="1:36" x14ac:dyDescent="0.2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</row>
    <row r="415" spans="1:36" x14ac:dyDescent="0.2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</row>
    <row r="416" spans="1:36" x14ac:dyDescent="0.2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</row>
    <row r="417" spans="1:36" x14ac:dyDescent="0.2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</row>
    <row r="418" spans="1:36" x14ac:dyDescent="0.2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</row>
    <row r="419" spans="1:36" x14ac:dyDescent="0.2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</row>
    <row r="420" spans="1:36" x14ac:dyDescent="0.2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</row>
    <row r="421" spans="1:36" x14ac:dyDescent="0.2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</row>
    <row r="422" spans="1:36" x14ac:dyDescent="0.2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</row>
    <row r="423" spans="1:36" x14ac:dyDescent="0.2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</row>
    <row r="424" spans="1:36" x14ac:dyDescent="0.2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</row>
    <row r="425" spans="1:36" x14ac:dyDescent="0.2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</row>
    <row r="426" spans="1:36" x14ac:dyDescent="0.2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</row>
    <row r="427" spans="1:36" x14ac:dyDescent="0.2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</row>
    <row r="428" spans="1:36" x14ac:dyDescent="0.2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</row>
    <row r="429" spans="1:36" x14ac:dyDescent="0.2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</row>
    <row r="430" spans="1:36" x14ac:dyDescent="0.2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</row>
    <row r="431" spans="1:36" x14ac:dyDescent="0.2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</row>
    <row r="432" spans="1:36" x14ac:dyDescent="0.2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</row>
    <row r="433" spans="1:36" x14ac:dyDescent="0.2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</row>
    <row r="434" spans="1:36" x14ac:dyDescent="0.2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</row>
    <row r="435" spans="1:36" x14ac:dyDescent="0.2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</row>
    <row r="436" spans="1:36" x14ac:dyDescent="0.2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</row>
    <row r="437" spans="1:36" x14ac:dyDescent="0.2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</row>
    <row r="438" spans="1:36" x14ac:dyDescent="0.2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</row>
    <row r="439" spans="1:36" x14ac:dyDescent="0.2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</row>
    <row r="440" spans="1:36" x14ac:dyDescent="0.2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</row>
    <row r="441" spans="1:36" x14ac:dyDescent="0.2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</row>
    <row r="442" spans="1:36" x14ac:dyDescent="0.2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</row>
    <row r="443" spans="1:36" x14ac:dyDescent="0.2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</row>
    <row r="444" spans="1:36" x14ac:dyDescent="0.2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</row>
    <row r="445" spans="1:36" x14ac:dyDescent="0.2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</row>
    <row r="446" spans="1:36" x14ac:dyDescent="0.2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</row>
    <row r="447" spans="1:36" x14ac:dyDescent="0.2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</row>
    <row r="448" spans="1:36" x14ac:dyDescent="0.2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</row>
    <row r="449" spans="1:36" x14ac:dyDescent="0.2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</row>
    <row r="450" spans="1:36" x14ac:dyDescent="0.2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</row>
    <row r="451" spans="1:36" x14ac:dyDescent="0.2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</row>
    <row r="452" spans="1:36" x14ac:dyDescent="0.2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</row>
    <row r="453" spans="1:36" x14ac:dyDescent="0.2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</row>
    <row r="454" spans="1:36" x14ac:dyDescent="0.2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I454" s="47"/>
      <c r="AJ454" s="47"/>
    </row>
    <row r="455" spans="1:36" x14ac:dyDescent="0.2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</row>
    <row r="456" spans="1:36" x14ac:dyDescent="0.2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47"/>
      <c r="AJ456" s="47"/>
    </row>
    <row r="457" spans="1:36" x14ac:dyDescent="0.2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</row>
    <row r="458" spans="1:36" x14ac:dyDescent="0.2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</row>
    <row r="459" spans="1:36" x14ac:dyDescent="0.2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</row>
    <row r="460" spans="1:36" x14ac:dyDescent="0.2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</row>
    <row r="461" spans="1:36" x14ac:dyDescent="0.2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</row>
    <row r="462" spans="1:36" x14ac:dyDescent="0.2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</row>
    <row r="463" spans="1:36" x14ac:dyDescent="0.2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47"/>
      <c r="AJ463" s="47"/>
    </row>
    <row r="464" spans="1:36" x14ac:dyDescent="0.2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</row>
    <row r="465" spans="1:36" x14ac:dyDescent="0.2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I465" s="47"/>
      <c r="AJ465" s="47"/>
    </row>
    <row r="466" spans="1:36" x14ac:dyDescent="0.2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</row>
    <row r="467" spans="1:36" x14ac:dyDescent="0.2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</row>
    <row r="468" spans="1:36" x14ac:dyDescent="0.2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</row>
    <row r="469" spans="1:36" x14ac:dyDescent="0.2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</row>
    <row r="470" spans="1:36" x14ac:dyDescent="0.2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</row>
    <row r="471" spans="1:36" x14ac:dyDescent="0.2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</row>
    <row r="472" spans="1:36" x14ac:dyDescent="0.2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</row>
    <row r="473" spans="1:36" x14ac:dyDescent="0.2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</row>
    <row r="474" spans="1:36" x14ac:dyDescent="0.2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  <c r="AJ474" s="47"/>
    </row>
    <row r="475" spans="1:36" x14ac:dyDescent="0.2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  <c r="AI475" s="47"/>
      <c r="AJ475" s="47"/>
    </row>
    <row r="476" spans="1:36" x14ac:dyDescent="0.2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I476" s="47"/>
      <c r="AJ476" s="47"/>
    </row>
    <row r="477" spans="1:36" x14ac:dyDescent="0.2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</row>
    <row r="478" spans="1:36" x14ac:dyDescent="0.2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</row>
    <row r="479" spans="1:36" x14ac:dyDescent="0.2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47"/>
      <c r="AJ479" s="47"/>
    </row>
    <row r="480" spans="1:36" x14ac:dyDescent="0.2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7"/>
    </row>
    <row r="481" spans="1:36" x14ac:dyDescent="0.2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</row>
    <row r="482" spans="1:36" x14ac:dyDescent="0.2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</row>
    <row r="483" spans="1:36" x14ac:dyDescent="0.2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</row>
    <row r="484" spans="1:36" x14ac:dyDescent="0.2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I484" s="47"/>
      <c r="AJ484" s="47"/>
    </row>
    <row r="485" spans="1:36" x14ac:dyDescent="0.2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47"/>
      <c r="AJ485" s="47"/>
    </row>
    <row r="486" spans="1:36" x14ac:dyDescent="0.2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</row>
    <row r="487" spans="1:36" x14ac:dyDescent="0.2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</row>
    <row r="488" spans="1:36" x14ac:dyDescent="0.2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I488" s="47"/>
      <c r="AJ488" s="47"/>
    </row>
    <row r="489" spans="1:36" x14ac:dyDescent="0.2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I489" s="47"/>
      <c r="AJ489" s="47"/>
    </row>
    <row r="490" spans="1:36" x14ac:dyDescent="0.2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  <c r="AI490" s="47"/>
      <c r="AJ490" s="47"/>
    </row>
    <row r="491" spans="1:36" x14ac:dyDescent="0.2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</row>
    <row r="492" spans="1:36" x14ac:dyDescent="0.2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</row>
    <row r="493" spans="1:36" x14ac:dyDescent="0.2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</row>
    <row r="494" spans="1:36" x14ac:dyDescent="0.2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</row>
    <row r="495" spans="1:36" x14ac:dyDescent="0.2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  <c r="AJ495" s="47"/>
    </row>
    <row r="496" spans="1:36" x14ac:dyDescent="0.2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</row>
    <row r="497" spans="1:36" x14ac:dyDescent="0.2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  <c r="AI497" s="47"/>
      <c r="AJ497" s="47"/>
    </row>
    <row r="498" spans="1:36" x14ac:dyDescent="0.2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  <c r="AI498" s="47"/>
      <c r="AJ498" s="47"/>
    </row>
    <row r="499" spans="1:36" x14ac:dyDescent="0.2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I499" s="47"/>
      <c r="AJ499" s="47"/>
    </row>
    <row r="500" spans="1:36" x14ac:dyDescent="0.2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  <c r="AI500" s="47"/>
      <c r="AJ500" s="47"/>
    </row>
    <row r="501" spans="1:36" x14ac:dyDescent="0.2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7"/>
      <c r="AI501" s="47"/>
      <c r="AJ501" s="47"/>
    </row>
    <row r="502" spans="1:36" x14ac:dyDescent="0.2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  <c r="AI502" s="47"/>
      <c r="AJ502" s="47"/>
    </row>
    <row r="503" spans="1:36" x14ac:dyDescent="0.2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47"/>
      <c r="AJ503" s="47"/>
    </row>
    <row r="504" spans="1:36" x14ac:dyDescent="0.2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I504" s="47"/>
      <c r="AJ504" s="47"/>
    </row>
    <row r="505" spans="1:36" x14ac:dyDescent="0.2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</row>
    <row r="506" spans="1:36" x14ac:dyDescent="0.2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I506" s="47"/>
      <c r="AJ506" s="47"/>
    </row>
    <row r="507" spans="1:36" x14ac:dyDescent="0.2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I507" s="47"/>
      <c r="AJ507" s="47"/>
    </row>
    <row r="508" spans="1:36" x14ac:dyDescent="0.2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47"/>
      <c r="AJ508" s="47"/>
    </row>
    <row r="509" spans="1:36" x14ac:dyDescent="0.2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</row>
    <row r="510" spans="1:36" x14ac:dyDescent="0.2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  <c r="AI510" s="47"/>
      <c r="AJ510" s="47"/>
    </row>
    <row r="511" spans="1:36" x14ac:dyDescent="0.2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  <c r="AI511" s="47"/>
      <c r="AJ511" s="47"/>
    </row>
    <row r="512" spans="1:36" x14ac:dyDescent="0.2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  <c r="AI512" s="47"/>
      <c r="AJ512" s="47"/>
    </row>
    <row r="513" spans="1:36" x14ac:dyDescent="0.2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</row>
    <row r="514" spans="1:36" x14ac:dyDescent="0.2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</row>
    <row r="515" spans="1:36" x14ac:dyDescent="0.2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</row>
    <row r="516" spans="1:36" x14ac:dyDescent="0.2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  <c r="AJ516" s="47"/>
    </row>
    <row r="517" spans="1:36" x14ac:dyDescent="0.2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</row>
    <row r="518" spans="1:36" x14ac:dyDescent="0.2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</row>
    <row r="519" spans="1:36" x14ac:dyDescent="0.2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</row>
    <row r="520" spans="1:36" x14ac:dyDescent="0.2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  <c r="AI520" s="47"/>
      <c r="AJ520" s="47"/>
    </row>
    <row r="521" spans="1:36" x14ac:dyDescent="0.2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  <c r="AI521" s="47"/>
      <c r="AJ521" s="47"/>
    </row>
    <row r="522" spans="1:36" x14ac:dyDescent="0.2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</row>
    <row r="523" spans="1:36" x14ac:dyDescent="0.2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  <c r="AI523" s="47"/>
      <c r="AJ523" s="47"/>
    </row>
    <row r="524" spans="1:36" x14ac:dyDescent="0.2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</row>
    <row r="525" spans="1:36" x14ac:dyDescent="0.2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</row>
    <row r="526" spans="1:36" x14ac:dyDescent="0.2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  <c r="AI526" s="47"/>
      <c r="AJ526" s="47"/>
    </row>
    <row r="527" spans="1:36" x14ac:dyDescent="0.2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47"/>
      <c r="AJ527" s="47"/>
    </row>
    <row r="528" spans="1:36" x14ac:dyDescent="0.2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47"/>
      <c r="AJ528" s="47"/>
    </row>
    <row r="529" spans="1:36" x14ac:dyDescent="0.2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</row>
    <row r="530" spans="1:36" x14ac:dyDescent="0.2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</row>
    <row r="531" spans="1:36" x14ac:dyDescent="0.2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</row>
    <row r="532" spans="1:36" x14ac:dyDescent="0.2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47"/>
      <c r="AJ532" s="47"/>
    </row>
    <row r="533" spans="1:36" x14ac:dyDescent="0.2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</row>
    <row r="534" spans="1:36" x14ac:dyDescent="0.2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47"/>
      <c r="AJ534" s="47"/>
    </row>
    <row r="535" spans="1:36" x14ac:dyDescent="0.2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</row>
    <row r="536" spans="1:36" x14ac:dyDescent="0.2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</row>
    <row r="537" spans="1:36" x14ac:dyDescent="0.2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</row>
    <row r="538" spans="1:36" x14ac:dyDescent="0.2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</row>
    <row r="539" spans="1:36" x14ac:dyDescent="0.2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</row>
    <row r="540" spans="1:36" x14ac:dyDescent="0.2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</row>
    <row r="541" spans="1:36" x14ac:dyDescent="0.2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47"/>
      <c r="AJ541" s="47"/>
    </row>
    <row r="542" spans="1:36" x14ac:dyDescent="0.2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</row>
    <row r="543" spans="1:36" x14ac:dyDescent="0.2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</row>
    <row r="544" spans="1:36" x14ac:dyDescent="0.2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</row>
    <row r="545" spans="1:36" x14ac:dyDescent="0.2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</row>
    <row r="546" spans="1:36" x14ac:dyDescent="0.2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</row>
    <row r="547" spans="1:36" x14ac:dyDescent="0.2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47"/>
      <c r="AJ547" s="47"/>
    </row>
    <row r="548" spans="1:36" x14ac:dyDescent="0.2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</row>
    <row r="549" spans="1:36" x14ac:dyDescent="0.2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</row>
    <row r="550" spans="1:36" x14ac:dyDescent="0.2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7"/>
    </row>
    <row r="551" spans="1:36" x14ac:dyDescent="0.2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</row>
    <row r="552" spans="1:36" x14ac:dyDescent="0.2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  <c r="AI552" s="47"/>
      <c r="AJ552" s="47"/>
    </row>
    <row r="553" spans="1:36" x14ac:dyDescent="0.2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</row>
    <row r="554" spans="1:36" x14ac:dyDescent="0.2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</row>
    <row r="555" spans="1:36" x14ac:dyDescent="0.2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</row>
    <row r="556" spans="1:36" x14ac:dyDescent="0.2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</row>
    <row r="557" spans="1:36" x14ac:dyDescent="0.2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47"/>
      <c r="AJ557" s="47"/>
    </row>
    <row r="558" spans="1:36" x14ac:dyDescent="0.2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</row>
    <row r="559" spans="1:36" x14ac:dyDescent="0.2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</row>
    <row r="560" spans="1:36" x14ac:dyDescent="0.2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</row>
    <row r="561" spans="1:36" x14ac:dyDescent="0.2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</row>
    <row r="562" spans="1:36" x14ac:dyDescent="0.2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47"/>
      <c r="AJ562" s="47"/>
    </row>
    <row r="563" spans="1:36" x14ac:dyDescent="0.2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  <c r="AI563" s="47"/>
      <c r="AJ563" s="47"/>
    </row>
    <row r="564" spans="1:36" x14ac:dyDescent="0.2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</row>
    <row r="565" spans="1:36" x14ac:dyDescent="0.2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</row>
    <row r="566" spans="1:36" x14ac:dyDescent="0.2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</row>
    <row r="567" spans="1:36" x14ac:dyDescent="0.2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</row>
    <row r="568" spans="1:36" x14ac:dyDescent="0.2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  <c r="AI568" s="47"/>
      <c r="AJ568" s="47"/>
    </row>
    <row r="569" spans="1:36" x14ac:dyDescent="0.2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  <c r="AI569" s="47"/>
      <c r="AJ569" s="47"/>
    </row>
    <row r="570" spans="1:36" x14ac:dyDescent="0.2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</row>
    <row r="571" spans="1:36" x14ac:dyDescent="0.2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47"/>
      <c r="AJ571" s="47"/>
    </row>
    <row r="572" spans="1:36" x14ac:dyDescent="0.2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  <c r="AI572" s="47"/>
      <c r="AJ572" s="47"/>
    </row>
    <row r="573" spans="1:36" x14ac:dyDescent="0.2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</row>
    <row r="574" spans="1:36" x14ac:dyDescent="0.2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</row>
    <row r="575" spans="1:36" x14ac:dyDescent="0.2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</row>
    <row r="576" spans="1:36" x14ac:dyDescent="0.2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47"/>
      <c r="AJ576" s="47"/>
    </row>
    <row r="577" spans="1:36" x14ac:dyDescent="0.2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47"/>
      <c r="AJ577" s="47"/>
    </row>
    <row r="578" spans="1:36" x14ac:dyDescent="0.2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</row>
    <row r="579" spans="1:36" x14ac:dyDescent="0.2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</row>
    <row r="580" spans="1:36" x14ac:dyDescent="0.2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47"/>
      <c r="AJ580" s="47"/>
    </row>
    <row r="581" spans="1:36" x14ac:dyDescent="0.2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</row>
    <row r="582" spans="1:36" x14ac:dyDescent="0.2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</row>
    <row r="583" spans="1:36" x14ac:dyDescent="0.2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</row>
    <row r="584" spans="1:36" x14ac:dyDescent="0.2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  <c r="AI584" s="47"/>
      <c r="AJ584" s="47"/>
    </row>
    <row r="585" spans="1:36" x14ac:dyDescent="0.2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</row>
    <row r="586" spans="1:36" x14ac:dyDescent="0.2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47"/>
      <c r="AJ586" s="47"/>
    </row>
    <row r="587" spans="1:36" x14ac:dyDescent="0.2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  <c r="AI587" s="47"/>
      <c r="AJ587" s="47"/>
    </row>
    <row r="588" spans="1:36" x14ac:dyDescent="0.2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  <c r="AI588" s="47"/>
      <c r="AJ588" s="47"/>
    </row>
    <row r="589" spans="1:36" x14ac:dyDescent="0.2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  <c r="AI589" s="47"/>
      <c r="AJ589" s="47"/>
    </row>
    <row r="590" spans="1:36" x14ac:dyDescent="0.2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</row>
    <row r="591" spans="1:36" x14ac:dyDescent="0.2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47"/>
      <c r="AJ591" s="47"/>
    </row>
    <row r="592" spans="1:36" x14ac:dyDescent="0.2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  <c r="AI592" s="47"/>
      <c r="AJ592" s="47"/>
    </row>
    <row r="593" spans="1:36" x14ac:dyDescent="0.2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  <c r="AI593" s="47"/>
      <c r="AJ593" s="47"/>
    </row>
    <row r="594" spans="1:36" x14ac:dyDescent="0.2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</row>
    <row r="595" spans="1:36" x14ac:dyDescent="0.2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</row>
    <row r="596" spans="1:36" x14ac:dyDescent="0.2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  <c r="AI596" s="47"/>
      <c r="AJ596" s="47"/>
    </row>
    <row r="597" spans="1:36" x14ac:dyDescent="0.2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</row>
    <row r="598" spans="1:36" x14ac:dyDescent="0.2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</row>
    <row r="599" spans="1:36" x14ac:dyDescent="0.2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</row>
    <row r="600" spans="1:36" x14ac:dyDescent="0.2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  <c r="AJ600" s="47"/>
    </row>
    <row r="601" spans="1:36" x14ac:dyDescent="0.2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  <c r="AI601" s="47"/>
      <c r="AJ601" s="47"/>
    </row>
    <row r="602" spans="1:36" x14ac:dyDescent="0.2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47"/>
      <c r="AJ602" s="47"/>
    </row>
    <row r="603" spans="1:36" x14ac:dyDescent="0.2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</row>
    <row r="604" spans="1:36" x14ac:dyDescent="0.2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  <c r="AI604" s="47"/>
      <c r="AJ604" s="47"/>
    </row>
    <row r="605" spans="1:36" x14ac:dyDescent="0.2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  <c r="AI605" s="47"/>
      <c r="AJ605" s="47"/>
    </row>
    <row r="606" spans="1:36" x14ac:dyDescent="0.2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</row>
    <row r="607" spans="1:36" x14ac:dyDescent="0.2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  <c r="AI607" s="47"/>
      <c r="AJ607" s="47"/>
    </row>
    <row r="608" spans="1:36" x14ac:dyDescent="0.2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  <c r="AI608" s="47"/>
      <c r="AJ608" s="47"/>
    </row>
    <row r="609" spans="1:36" x14ac:dyDescent="0.2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  <c r="AI609" s="47"/>
      <c r="AJ609" s="47"/>
    </row>
    <row r="610" spans="1:36" x14ac:dyDescent="0.2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47"/>
      <c r="AJ610" s="47"/>
    </row>
    <row r="611" spans="1:36" x14ac:dyDescent="0.2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  <c r="AI611" s="47"/>
      <c r="AJ611" s="47"/>
    </row>
    <row r="612" spans="1:36" x14ac:dyDescent="0.2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</row>
    <row r="613" spans="1:36" x14ac:dyDescent="0.2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  <c r="AI613" s="47"/>
      <c r="AJ613" s="47"/>
    </row>
    <row r="614" spans="1:36" x14ac:dyDescent="0.2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  <c r="AI614" s="47"/>
      <c r="AJ614" s="47"/>
    </row>
    <row r="615" spans="1:36" x14ac:dyDescent="0.2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  <c r="AI615" s="47"/>
      <c r="AJ615" s="47"/>
    </row>
    <row r="616" spans="1:36" x14ac:dyDescent="0.2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  <c r="AI616" s="47"/>
      <c r="AJ616" s="47"/>
    </row>
    <row r="617" spans="1:36" x14ac:dyDescent="0.2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47"/>
      <c r="AJ617" s="47"/>
    </row>
    <row r="618" spans="1:36" x14ac:dyDescent="0.2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  <c r="AI618" s="47"/>
      <c r="AJ618" s="47"/>
    </row>
    <row r="619" spans="1:36" x14ac:dyDescent="0.2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</row>
    <row r="620" spans="1:36" x14ac:dyDescent="0.2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  <c r="AI620" s="47"/>
      <c r="AJ620" s="47"/>
    </row>
    <row r="621" spans="1:36" x14ac:dyDescent="0.2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47"/>
      <c r="AJ621" s="47"/>
    </row>
    <row r="622" spans="1:36" x14ac:dyDescent="0.2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47"/>
      <c r="AJ622" s="47"/>
    </row>
    <row r="623" spans="1:36" x14ac:dyDescent="0.2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</row>
    <row r="624" spans="1:36" x14ac:dyDescent="0.2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47"/>
      <c r="AJ624" s="47"/>
    </row>
    <row r="625" spans="1:36" x14ac:dyDescent="0.2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</row>
    <row r="626" spans="1:36" x14ac:dyDescent="0.2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  <c r="AI626" s="47"/>
      <c r="AJ626" s="47"/>
    </row>
    <row r="627" spans="1:36" x14ac:dyDescent="0.2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  <c r="AI627" s="47"/>
      <c r="AJ627" s="47"/>
    </row>
    <row r="628" spans="1:36" x14ac:dyDescent="0.2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47"/>
      <c r="AJ628" s="47"/>
    </row>
    <row r="629" spans="1:36" x14ac:dyDescent="0.2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7"/>
      <c r="AI629" s="47"/>
      <c r="AJ629" s="47"/>
    </row>
    <row r="630" spans="1:36" x14ac:dyDescent="0.2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7"/>
      <c r="AI630" s="47"/>
      <c r="AJ630" s="47"/>
    </row>
    <row r="631" spans="1:36" x14ac:dyDescent="0.2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AI631" s="47"/>
      <c r="AJ631" s="47"/>
    </row>
    <row r="632" spans="1:36" x14ac:dyDescent="0.2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7"/>
      <c r="AI632" s="47"/>
      <c r="AJ632" s="47"/>
    </row>
    <row r="633" spans="1:36" x14ac:dyDescent="0.2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  <c r="AI633" s="47"/>
      <c r="AJ633" s="47"/>
    </row>
    <row r="634" spans="1:36" x14ac:dyDescent="0.2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  <c r="AI634" s="47"/>
      <c r="AJ634" s="47"/>
    </row>
    <row r="635" spans="1:36" x14ac:dyDescent="0.2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7"/>
      <c r="AI635" s="47"/>
      <c r="AJ635" s="47"/>
    </row>
    <row r="636" spans="1:36" x14ac:dyDescent="0.2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7"/>
      <c r="AI636" s="47"/>
      <c r="AJ636" s="47"/>
    </row>
    <row r="637" spans="1:36" x14ac:dyDescent="0.2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7"/>
      <c r="AI637" s="47"/>
      <c r="AJ637" s="47"/>
    </row>
    <row r="638" spans="1:36" x14ac:dyDescent="0.2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7"/>
      <c r="AI638" s="47"/>
      <c r="AJ638" s="47"/>
    </row>
    <row r="639" spans="1:36" x14ac:dyDescent="0.2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7"/>
      <c r="AI639" s="47"/>
      <c r="AJ639" s="47"/>
    </row>
    <row r="640" spans="1:36" x14ac:dyDescent="0.2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7"/>
      <c r="AI640" s="47"/>
      <c r="AJ640" s="47"/>
    </row>
    <row r="641" spans="1:36" x14ac:dyDescent="0.2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7"/>
      <c r="AI641" s="47"/>
      <c r="AJ641" s="47"/>
    </row>
    <row r="642" spans="1:36" x14ac:dyDescent="0.2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7"/>
      <c r="AI642" s="47"/>
      <c r="AJ642" s="47"/>
    </row>
    <row r="643" spans="1:36" x14ac:dyDescent="0.2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  <c r="AI643" s="47"/>
      <c r="AJ643" s="47"/>
    </row>
    <row r="644" spans="1:36" x14ac:dyDescent="0.2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7"/>
      <c r="AI644" s="47"/>
      <c r="AJ644" s="47"/>
    </row>
    <row r="645" spans="1:36" x14ac:dyDescent="0.2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7"/>
      <c r="AI645" s="47"/>
      <c r="AJ645" s="47"/>
    </row>
    <row r="646" spans="1:36" x14ac:dyDescent="0.25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  <c r="AD646" s="47"/>
      <c r="AE646" s="47"/>
      <c r="AF646" s="47"/>
      <c r="AG646" s="47"/>
      <c r="AH646" s="47"/>
      <c r="AI646" s="47"/>
      <c r="AJ646" s="47"/>
    </row>
    <row r="647" spans="1:36" x14ac:dyDescent="0.25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  <c r="AD647" s="47"/>
      <c r="AE647" s="47"/>
      <c r="AF647" s="47"/>
      <c r="AG647" s="47"/>
      <c r="AH647" s="47"/>
      <c r="AI647" s="47"/>
      <c r="AJ647" s="47"/>
    </row>
    <row r="648" spans="1:36" x14ac:dyDescent="0.25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  <c r="AD648" s="47"/>
      <c r="AE648" s="47"/>
      <c r="AF648" s="47"/>
      <c r="AG648" s="47"/>
      <c r="AH648" s="47"/>
      <c r="AI648" s="47"/>
      <c r="AJ648" s="47"/>
    </row>
    <row r="649" spans="1:36" x14ac:dyDescent="0.25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  <c r="AG649" s="47"/>
      <c r="AH649" s="47"/>
      <c r="AI649" s="47"/>
      <c r="AJ649" s="47"/>
    </row>
    <row r="650" spans="1:36" x14ac:dyDescent="0.25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  <c r="AG650" s="47"/>
      <c r="AH650" s="47"/>
      <c r="AI650" s="47"/>
      <c r="AJ650" s="47"/>
    </row>
    <row r="651" spans="1:36" x14ac:dyDescent="0.25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  <c r="AD651" s="47"/>
      <c r="AE651" s="47"/>
      <c r="AF651" s="47"/>
      <c r="AG651" s="47"/>
      <c r="AH651" s="47"/>
      <c r="AI651" s="47"/>
      <c r="AJ651" s="47"/>
    </row>
    <row r="652" spans="1:36" x14ac:dyDescent="0.25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  <c r="AD652" s="47"/>
      <c r="AE652" s="47"/>
      <c r="AF652" s="47"/>
      <c r="AG652" s="47"/>
      <c r="AH652" s="47"/>
      <c r="AI652" s="47"/>
      <c r="AJ652" s="47"/>
    </row>
    <row r="653" spans="1:36" x14ac:dyDescent="0.25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  <c r="AD653" s="47"/>
      <c r="AE653" s="47"/>
      <c r="AF653" s="47"/>
      <c r="AG653" s="47"/>
      <c r="AH653" s="47"/>
      <c r="AI653" s="47"/>
      <c r="AJ653" s="47"/>
    </row>
    <row r="654" spans="1:36" x14ac:dyDescent="0.25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  <c r="AD654" s="47"/>
      <c r="AE654" s="47"/>
      <c r="AF654" s="47"/>
      <c r="AG654" s="47"/>
      <c r="AH654" s="47"/>
      <c r="AI654" s="47"/>
      <c r="AJ654" s="47"/>
    </row>
    <row r="655" spans="1:36" x14ac:dyDescent="0.2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  <c r="AG655" s="47"/>
      <c r="AH655" s="47"/>
      <c r="AI655" s="47"/>
      <c r="AJ655" s="47"/>
    </row>
    <row r="656" spans="1:36" x14ac:dyDescent="0.25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  <c r="AD656" s="47"/>
      <c r="AE656" s="47"/>
      <c r="AF656" s="47"/>
      <c r="AG656" s="47"/>
      <c r="AH656" s="47"/>
      <c r="AI656" s="47"/>
      <c r="AJ656" s="47"/>
    </row>
    <row r="657" spans="1:36" x14ac:dyDescent="0.25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  <c r="AG657" s="47"/>
      <c r="AH657" s="47"/>
      <c r="AI657" s="47"/>
      <c r="AJ657" s="47"/>
    </row>
    <row r="658" spans="1:36" x14ac:dyDescent="0.25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  <c r="AD658" s="47"/>
      <c r="AE658" s="47"/>
      <c r="AF658" s="47"/>
      <c r="AG658" s="47"/>
      <c r="AH658" s="47"/>
      <c r="AI658" s="47"/>
      <c r="AJ658" s="47"/>
    </row>
    <row r="659" spans="1:36" x14ac:dyDescent="0.25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  <c r="AD659" s="47"/>
      <c r="AE659" s="47"/>
      <c r="AF659" s="47"/>
      <c r="AG659" s="47"/>
      <c r="AH659" s="47"/>
      <c r="AI659" s="47"/>
      <c r="AJ659" s="47"/>
    </row>
    <row r="660" spans="1:36" x14ac:dyDescent="0.25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  <c r="AD660" s="47"/>
      <c r="AE660" s="47"/>
      <c r="AF660" s="47"/>
      <c r="AG660" s="47"/>
      <c r="AH660" s="47"/>
      <c r="AI660" s="47"/>
      <c r="AJ660" s="47"/>
    </row>
    <row r="661" spans="1:36" x14ac:dyDescent="0.25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  <c r="AG661" s="47"/>
      <c r="AH661" s="47"/>
      <c r="AI661" s="47"/>
      <c r="AJ661" s="47"/>
    </row>
    <row r="662" spans="1:36" x14ac:dyDescent="0.25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  <c r="AG662" s="47"/>
      <c r="AH662" s="47"/>
      <c r="AI662" s="47"/>
      <c r="AJ662" s="47"/>
    </row>
    <row r="663" spans="1:36" x14ac:dyDescent="0.25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  <c r="AG663" s="47"/>
      <c r="AH663" s="47"/>
      <c r="AI663" s="47"/>
      <c r="AJ663" s="47"/>
    </row>
    <row r="664" spans="1:36" x14ac:dyDescent="0.25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  <c r="AD664" s="47"/>
      <c r="AE664" s="47"/>
      <c r="AF664" s="47"/>
      <c r="AG664" s="47"/>
      <c r="AH664" s="47"/>
      <c r="AI664" s="47"/>
      <c r="AJ664" s="47"/>
    </row>
    <row r="665" spans="1:36" x14ac:dyDescent="0.2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/>
      <c r="AE665" s="47"/>
      <c r="AF665" s="47"/>
      <c r="AG665" s="47"/>
      <c r="AH665" s="47"/>
      <c r="AI665" s="47"/>
      <c r="AJ665" s="47"/>
    </row>
    <row r="666" spans="1:36" x14ac:dyDescent="0.25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/>
      <c r="AE666" s="47"/>
      <c r="AF666" s="47"/>
      <c r="AG666" s="47"/>
      <c r="AH666" s="47"/>
      <c r="AI666" s="47"/>
      <c r="AJ666" s="47"/>
    </row>
    <row r="667" spans="1:36" x14ac:dyDescent="0.25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/>
      <c r="AE667" s="47"/>
      <c r="AF667" s="47"/>
      <c r="AG667" s="47"/>
      <c r="AH667" s="47"/>
      <c r="AI667" s="47"/>
      <c r="AJ667" s="47"/>
    </row>
    <row r="668" spans="1:36" x14ac:dyDescent="0.25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  <c r="AG668" s="47"/>
      <c r="AH668" s="47"/>
      <c r="AI668" s="47"/>
      <c r="AJ668" s="47"/>
    </row>
    <row r="669" spans="1:36" x14ac:dyDescent="0.25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  <c r="AG669" s="47"/>
      <c r="AH669" s="47"/>
      <c r="AI669" s="47"/>
      <c r="AJ669" s="47"/>
    </row>
    <row r="670" spans="1:36" x14ac:dyDescent="0.25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  <c r="AG670" s="47"/>
      <c r="AH670" s="47"/>
      <c r="AI670" s="47"/>
      <c r="AJ670" s="47"/>
    </row>
    <row r="671" spans="1:36" x14ac:dyDescent="0.25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  <c r="AG671" s="47"/>
      <c r="AH671" s="47"/>
      <c r="AI671" s="47"/>
      <c r="AJ671" s="47"/>
    </row>
    <row r="672" spans="1:36" x14ac:dyDescent="0.25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  <c r="AD672" s="47"/>
      <c r="AE672" s="47"/>
      <c r="AF672" s="47"/>
      <c r="AG672" s="47"/>
      <c r="AH672" s="47"/>
      <c r="AI672" s="47"/>
      <c r="AJ672" s="47"/>
    </row>
    <row r="673" spans="1:36" x14ac:dyDescent="0.25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/>
      <c r="AE673" s="47"/>
      <c r="AF673" s="47"/>
      <c r="AG673" s="47"/>
      <c r="AH673" s="47"/>
      <c r="AI673" s="47"/>
      <c r="AJ673" s="47"/>
    </row>
    <row r="674" spans="1:36" x14ac:dyDescent="0.25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  <c r="AD674" s="47"/>
      <c r="AE674" s="47"/>
      <c r="AF674" s="47"/>
      <c r="AG674" s="47"/>
      <c r="AH674" s="47"/>
      <c r="AI674" s="47"/>
      <c r="AJ674" s="47"/>
    </row>
    <row r="675" spans="1:36" x14ac:dyDescent="0.2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  <c r="AG675" s="47"/>
      <c r="AH675" s="47"/>
      <c r="AI675" s="47"/>
      <c r="AJ675" s="47"/>
    </row>
    <row r="676" spans="1:36" x14ac:dyDescent="0.25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  <c r="AD676" s="47"/>
      <c r="AE676" s="47"/>
      <c r="AF676" s="47"/>
      <c r="AG676" s="47"/>
      <c r="AH676" s="47"/>
      <c r="AI676" s="47"/>
      <c r="AJ676" s="47"/>
    </row>
    <row r="677" spans="1:36" x14ac:dyDescent="0.25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/>
      <c r="AE677" s="47"/>
      <c r="AF677" s="47"/>
      <c r="AG677" s="47"/>
      <c r="AH677" s="47"/>
      <c r="AI677" s="47"/>
      <c r="AJ677" s="47"/>
    </row>
    <row r="678" spans="1:36" x14ac:dyDescent="0.25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  <c r="AD678" s="47"/>
      <c r="AE678" s="47"/>
      <c r="AF678" s="47"/>
      <c r="AG678" s="47"/>
      <c r="AH678" s="47"/>
      <c r="AI678" s="47"/>
      <c r="AJ678" s="47"/>
    </row>
    <row r="679" spans="1:36" x14ac:dyDescent="0.25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/>
      <c r="AE679" s="47"/>
      <c r="AF679" s="47"/>
      <c r="AG679" s="47"/>
      <c r="AH679" s="47"/>
      <c r="AI679" s="47"/>
      <c r="AJ679" s="47"/>
    </row>
    <row r="680" spans="1:36" x14ac:dyDescent="0.25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  <c r="AD680" s="47"/>
      <c r="AE680" s="47"/>
      <c r="AF680" s="47"/>
      <c r="AG680" s="47"/>
      <c r="AH680" s="47"/>
      <c r="AI680" s="47"/>
      <c r="AJ680" s="47"/>
    </row>
    <row r="681" spans="1:36" x14ac:dyDescent="0.25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  <c r="AD681" s="47"/>
      <c r="AE681" s="47"/>
      <c r="AF681" s="47"/>
      <c r="AG681" s="47"/>
      <c r="AH681" s="47"/>
      <c r="AI681" s="47"/>
      <c r="AJ681" s="47"/>
    </row>
    <row r="682" spans="1:36" x14ac:dyDescent="0.25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  <c r="AD682" s="47"/>
      <c r="AE682" s="47"/>
      <c r="AF682" s="47"/>
      <c r="AG682" s="47"/>
      <c r="AH682" s="47"/>
      <c r="AI682" s="47"/>
      <c r="AJ682" s="47"/>
    </row>
    <row r="683" spans="1:36" x14ac:dyDescent="0.25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  <c r="AC683" s="47"/>
      <c r="AD683" s="47"/>
      <c r="AE683" s="47"/>
      <c r="AF683" s="47"/>
      <c r="AG683" s="47"/>
      <c r="AH683" s="47"/>
      <c r="AI683" s="47"/>
      <c r="AJ683" s="47"/>
    </row>
    <row r="684" spans="1:36" x14ac:dyDescent="0.25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47"/>
      <c r="AD684" s="47"/>
      <c r="AE684" s="47"/>
      <c r="AF684" s="47"/>
      <c r="AG684" s="47"/>
      <c r="AH684" s="47"/>
      <c r="AI684" s="47"/>
      <c r="AJ684" s="47"/>
    </row>
    <row r="685" spans="1:36" x14ac:dyDescent="0.2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  <c r="AD685" s="47"/>
      <c r="AE685" s="47"/>
      <c r="AF685" s="47"/>
      <c r="AG685" s="47"/>
      <c r="AH685" s="47"/>
      <c r="AI685" s="47"/>
      <c r="AJ685" s="47"/>
    </row>
    <row r="686" spans="1:36" x14ac:dyDescent="0.25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  <c r="AD686" s="47"/>
      <c r="AE686" s="47"/>
      <c r="AF686" s="47"/>
      <c r="AG686" s="47"/>
      <c r="AH686" s="47"/>
      <c r="AI686" s="47"/>
      <c r="AJ686" s="47"/>
    </row>
    <row r="687" spans="1:36" x14ac:dyDescent="0.25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  <c r="AD687" s="47"/>
      <c r="AE687" s="47"/>
      <c r="AF687" s="47"/>
      <c r="AG687" s="47"/>
      <c r="AH687" s="47"/>
      <c r="AI687" s="47"/>
      <c r="AJ687" s="47"/>
    </row>
    <row r="688" spans="1:36" x14ac:dyDescent="0.25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  <c r="AD688" s="47"/>
      <c r="AE688" s="47"/>
      <c r="AF688" s="47"/>
      <c r="AG688" s="47"/>
      <c r="AH688" s="47"/>
      <c r="AI688" s="47"/>
      <c r="AJ688" s="47"/>
    </row>
    <row r="689" spans="1:36" x14ac:dyDescent="0.25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  <c r="AD689" s="47"/>
      <c r="AE689" s="47"/>
      <c r="AF689" s="47"/>
      <c r="AG689" s="47"/>
      <c r="AH689" s="47"/>
      <c r="AI689" s="47"/>
      <c r="AJ689" s="47"/>
    </row>
    <row r="690" spans="1:36" x14ac:dyDescent="0.25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  <c r="AD690" s="47"/>
      <c r="AE690" s="47"/>
      <c r="AF690" s="47"/>
      <c r="AG690" s="47"/>
      <c r="AH690" s="47"/>
      <c r="AI690" s="47"/>
      <c r="AJ690" s="47"/>
    </row>
    <row r="691" spans="1:36" x14ac:dyDescent="0.25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  <c r="AD691" s="47"/>
      <c r="AE691" s="47"/>
      <c r="AF691" s="47"/>
      <c r="AG691" s="47"/>
      <c r="AH691" s="47"/>
      <c r="AI691" s="47"/>
      <c r="AJ691" s="47"/>
    </row>
    <row r="692" spans="1:36" x14ac:dyDescent="0.25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47"/>
      <c r="AD692" s="47"/>
      <c r="AE692" s="47"/>
      <c r="AF692" s="47"/>
      <c r="AG692" s="47"/>
      <c r="AH692" s="47"/>
      <c r="AI692" s="47"/>
      <c r="AJ692" s="47"/>
    </row>
    <row r="693" spans="1:36" x14ac:dyDescent="0.25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47"/>
      <c r="AD693" s="47"/>
      <c r="AE693" s="47"/>
      <c r="AF693" s="47"/>
      <c r="AG693" s="47"/>
      <c r="AH693" s="47"/>
      <c r="AI693" s="47"/>
      <c r="AJ693" s="47"/>
    </row>
    <row r="694" spans="1:36" x14ac:dyDescent="0.25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  <c r="AD694" s="47"/>
      <c r="AE694" s="47"/>
      <c r="AF694" s="47"/>
      <c r="AG694" s="47"/>
      <c r="AH694" s="47"/>
      <c r="AI694" s="47"/>
      <c r="AJ694" s="47"/>
    </row>
    <row r="695" spans="1:36" x14ac:dyDescent="0.2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  <c r="AD695" s="47"/>
      <c r="AE695" s="47"/>
      <c r="AF695" s="47"/>
      <c r="AG695" s="47"/>
      <c r="AH695" s="47"/>
      <c r="AI695" s="47"/>
      <c r="AJ695" s="47"/>
    </row>
    <row r="696" spans="1:36" x14ac:dyDescent="0.25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47"/>
      <c r="AD696" s="47"/>
      <c r="AE696" s="47"/>
      <c r="AF696" s="47"/>
      <c r="AG696" s="47"/>
      <c r="AH696" s="47"/>
      <c r="AI696" s="47"/>
      <c r="AJ696" s="47"/>
    </row>
    <row r="697" spans="1:36" x14ac:dyDescent="0.25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47"/>
      <c r="AD697" s="47"/>
      <c r="AE697" s="47"/>
      <c r="AF697" s="47"/>
      <c r="AG697" s="47"/>
      <c r="AH697" s="47"/>
      <c r="AI697" s="47"/>
      <c r="AJ697" s="47"/>
    </row>
    <row r="698" spans="1:36" x14ac:dyDescent="0.25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  <c r="AD698" s="47"/>
      <c r="AE698" s="47"/>
      <c r="AF698" s="47"/>
      <c r="AG698" s="47"/>
      <c r="AH698" s="47"/>
      <c r="AI698" s="47"/>
      <c r="AJ698" s="47"/>
    </row>
    <row r="699" spans="1:36" x14ac:dyDescent="0.25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  <c r="AD699" s="47"/>
      <c r="AE699" s="47"/>
      <c r="AF699" s="47"/>
      <c r="AG699" s="47"/>
      <c r="AH699" s="47"/>
      <c r="AI699" s="47"/>
      <c r="AJ699" s="47"/>
    </row>
    <row r="700" spans="1:36" x14ac:dyDescent="0.25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/>
      <c r="AD700" s="47"/>
      <c r="AE700" s="47"/>
      <c r="AF700" s="47"/>
      <c r="AG700" s="47"/>
      <c r="AH700" s="47"/>
      <c r="AI700" s="47"/>
      <c r="AJ700" s="47"/>
    </row>
    <row r="701" spans="1:36" x14ac:dyDescent="0.25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/>
      <c r="AD701" s="47"/>
      <c r="AE701" s="47"/>
      <c r="AF701" s="47"/>
      <c r="AG701" s="47"/>
      <c r="AH701" s="47"/>
      <c r="AI701" s="47"/>
      <c r="AJ701" s="47"/>
    </row>
    <row r="702" spans="1:36" x14ac:dyDescent="0.25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47"/>
      <c r="AD702" s="47"/>
      <c r="AE702" s="47"/>
      <c r="AF702" s="47"/>
      <c r="AG702" s="47"/>
      <c r="AH702" s="47"/>
      <c r="AI702" s="47"/>
      <c r="AJ702" s="47"/>
    </row>
    <row r="703" spans="1:36" x14ac:dyDescent="0.25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7"/>
      <c r="AD703" s="47"/>
      <c r="AE703" s="47"/>
      <c r="AF703" s="47"/>
      <c r="AG703" s="47"/>
      <c r="AH703" s="47"/>
      <c r="AI703" s="47"/>
      <c r="AJ703" s="47"/>
    </row>
    <row r="704" spans="1:36" x14ac:dyDescent="0.25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/>
      <c r="AD704" s="47"/>
      <c r="AE704" s="47"/>
      <c r="AF704" s="47"/>
      <c r="AG704" s="47"/>
      <c r="AH704" s="47"/>
      <c r="AI704" s="47"/>
      <c r="AJ704" s="47"/>
    </row>
    <row r="705" spans="1:36" x14ac:dyDescent="0.2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  <c r="AD705" s="47"/>
      <c r="AE705" s="47"/>
      <c r="AF705" s="47"/>
      <c r="AG705" s="47"/>
      <c r="AH705" s="47"/>
      <c r="AI705" s="47"/>
      <c r="AJ705" s="47"/>
    </row>
    <row r="706" spans="1:36" x14ac:dyDescent="0.25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  <c r="AD706" s="47"/>
      <c r="AE706" s="47"/>
      <c r="AF706" s="47"/>
      <c r="AG706" s="47"/>
      <c r="AH706" s="47"/>
      <c r="AI706" s="47"/>
      <c r="AJ706" s="47"/>
    </row>
    <row r="707" spans="1:36" x14ac:dyDescent="0.25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47"/>
      <c r="AD707" s="47"/>
      <c r="AE707" s="47"/>
      <c r="AF707" s="47"/>
      <c r="AG707" s="47"/>
      <c r="AH707" s="47"/>
      <c r="AI707" s="47"/>
      <c r="AJ707" s="47"/>
    </row>
    <row r="708" spans="1:36" x14ac:dyDescent="0.25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  <c r="AD708" s="47"/>
      <c r="AE708" s="47"/>
      <c r="AF708" s="47"/>
      <c r="AG708" s="47"/>
      <c r="AH708" s="47"/>
      <c r="AI708" s="47"/>
      <c r="AJ708" s="47"/>
    </row>
    <row r="709" spans="1:36" x14ac:dyDescent="0.25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  <c r="AD709" s="47"/>
      <c r="AE709" s="47"/>
      <c r="AF709" s="47"/>
      <c r="AG709" s="47"/>
      <c r="AH709" s="47"/>
      <c r="AI709" s="47"/>
      <c r="AJ709" s="47"/>
    </row>
    <row r="710" spans="1:36" x14ac:dyDescent="0.25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  <c r="AD710" s="47"/>
      <c r="AE710" s="47"/>
      <c r="AF710" s="47"/>
      <c r="AG710" s="47"/>
      <c r="AH710" s="47"/>
      <c r="AI710" s="47"/>
      <c r="AJ710" s="47"/>
    </row>
    <row r="711" spans="1:36" x14ac:dyDescent="0.25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  <c r="AC711" s="47"/>
      <c r="AD711" s="47"/>
      <c r="AE711" s="47"/>
      <c r="AF711" s="47"/>
      <c r="AG711" s="47"/>
      <c r="AH711" s="47"/>
      <c r="AI711" s="47"/>
      <c r="AJ711" s="47"/>
    </row>
    <row r="712" spans="1:36" x14ac:dyDescent="0.25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  <c r="AD712" s="47"/>
      <c r="AE712" s="47"/>
      <c r="AF712" s="47"/>
      <c r="AG712" s="47"/>
      <c r="AH712" s="47"/>
      <c r="AI712" s="47"/>
      <c r="AJ712" s="47"/>
    </row>
    <row r="713" spans="1:36" x14ac:dyDescent="0.25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  <c r="AD713" s="47"/>
      <c r="AE713" s="47"/>
      <c r="AF713" s="47"/>
      <c r="AG713" s="47"/>
      <c r="AH713" s="47"/>
      <c r="AI713" s="47"/>
      <c r="AJ713" s="47"/>
    </row>
    <row r="714" spans="1:36" x14ac:dyDescent="0.25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  <c r="AD714" s="47"/>
      <c r="AE714" s="47"/>
      <c r="AF714" s="47"/>
      <c r="AG714" s="47"/>
      <c r="AH714" s="47"/>
      <c r="AI714" s="47"/>
      <c r="AJ714" s="47"/>
    </row>
    <row r="715" spans="1:36" x14ac:dyDescent="0.2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47"/>
      <c r="AD715" s="47"/>
      <c r="AE715" s="47"/>
      <c r="AF715" s="47"/>
      <c r="AG715" s="47"/>
      <c r="AH715" s="47"/>
      <c r="AI715" s="47"/>
      <c r="AJ715" s="47"/>
    </row>
    <row r="716" spans="1:36" x14ac:dyDescent="0.25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  <c r="AC716" s="47"/>
      <c r="AD716" s="47"/>
      <c r="AE716" s="47"/>
      <c r="AF716" s="47"/>
      <c r="AG716" s="47"/>
      <c r="AH716" s="47"/>
      <c r="AI716" s="47"/>
      <c r="AJ716" s="47"/>
    </row>
    <row r="717" spans="1:36" x14ac:dyDescent="0.25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  <c r="AD717" s="47"/>
      <c r="AE717" s="47"/>
      <c r="AF717" s="47"/>
      <c r="AG717" s="47"/>
      <c r="AH717" s="47"/>
      <c r="AI717" s="47"/>
      <c r="AJ717" s="47"/>
    </row>
    <row r="718" spans="1:36" x14ac:dyDescent="0.25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  <c r="AD718" s="47"/>
      <c r="AE718" s="47"/>
      <c r="AF718" s="47"/>
      <c r="AG718" s="47"/>
      <c r="AH718" s="47"/>
      <c r="AI718" s="47"/>
      <c r="AJ718" s="47"/>
    </row>
    <row r="719" spans="1:36" x14ac:dyDescent="0.25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  <c r="AD719" s="47"/>
      <c r="AE719" s="47"/>
      <c r="AF719" s="47"/>
      <c r="AG719" s="47"/>
      <c r="AH719" s="47"/>
      <c r="AI719" s="47"/>
      <c r="AJ719" s="47"/>
    </row>
    <row r="720" spans="1:36" x14ac:dyDescent="0.25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  <c r="AD720" s="47"/>
      <c r="AE720" s="47"/>
      <c r="AF720" s="47"/>
      <c r="AG720" s="47"/>
      <c r="AH720" s="47"/>
      <c r="AI720" s="47"/>
      <c r="AJ720" s="47"/>
    </row>
    <row r="721" spans="1:36" x14ac:dyDescent="0.25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  <c r="AD721" s="47"/>
      <c r="AE721" s="47"/>
      <c r="AF721" s="47"/>
      <c r="AG721" s="47"/>
      <c r="AH721" s="47"/>
      <c r="AI721" s="47"/>
      <c r="AJ721" s="47"/>
    </row>
    <row r="722" spans="1:36" x14ac:dyDescent="0.25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  <c r="AD722" s="47"/>
      <c r="AE722" s="47"/>
      <c r="AF722" s="47"/>
      <c r="AG722" s="47"/>
      <c r="AH722" s="47"/>
      <c r="AI722" s="47"/>
      <c r="AJ722" s="47"/>
    </row>
    <row r="723" spans="1:36" x14ac:dyDescent="0.25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  <c r="AD723" s="47"/>
      <c r="AE723" s="47"/>
      <c r="AF723" s="47"/>
      <c r="AG723" s="47"/>
      <c r="AH723" s="47"/>
      <c r="AI723" s="47"/>
      <c r="AJ723" s="47"/>
    </row>
    <row r="724" spans="1:36" x14ac:dyDescent="0.25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  <c r="AC724" s="47"/>
      <c r="AD724" s="47"/>
      <c r="AE724" s="47"/>
      <c r="AF724" s="47"/>
      <c r="AG724" s="47"/>
      <c r="AH724" s="47"/>
      <c r="AI724" s="47"/>
      <c r="AJ724" s="47"/>
    </row>
    <row r="725" spans="1:36" x14ac:dyDescent="0.25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  <c r="AD725" s="47"/>
      <c r="AE725" s="47"/>
      <c r="AF725" s="47"/>
      <c r="AG725" s="47"/>
      <c r="AH725" s="47"/>
      <c r="AI725" s="47"/>
      <c r="AJ725" s="47"/>
    </row>
    <row r="726" spans="1:36" x14ac:dyDescent="0.25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  <c r="AD726" s="47"/>
      <c r="AE726" s="47"/>
      <c r="AF726" s="47"/>
      <c r="AG726" s="47"/>
      <c r="AH726" s="47"/>
      <c r="AI726" s="47"/>
      <c r="AJ726" s="47"/>
    </row>
    <row r="727" spans="1:36" x14ac:dyDescent="0.25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  <c r="AD727" s="47"/>
      <c r="AE727" s="47"/>
      <c r="AF727" s="47"/>
      <c r="AG727" s="47"/>
      <c r="AH727" s="47"/>
      <c r="AI727" s="47"/>
      <c r="AJ727" s="47"/>
    </row>
    <row r="728" spans="1:36" x14ac:dyDescent="0.25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  <c r="AC728" s="47"/>
      <c r="AD728" s="47"/>
      <c r="AE728" s="47"/>
      <c r="AF728" s="47"/>
      <c r="AG728" s="47"/>
      <c r="AH728" s="47"/>
      <c r="AI728" s="47"/>
      <c r="AJ728" s="47"/>
    </row>
    <row r="729" spans="1:36" x14ac:dyDescent="0.25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  <c r="AD729" s="47"/>
      <c r="AE729" s="47"/>
      <c r="AF729" s="47"/>
      <c r="AG729" s="47"/>
      <c r="AH729" s="47"/>
      <c r="AI729" s="47"/>
      <c r="AJ729" s="47"/>
    </row>
    <row r="730" spans="1:36" x14ac:dyDescent="0.25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  <c r="AD730" s="47"/>
      <c r="AE730" s="47"/>
      <c r="AF730" s="47"/>
      <c r="AG730" s="47"/>
      <c r="AH730" s="47"/>
      <c r="AI730" s="47"/>
      <c r="AJ730" s="47"/>
    </row>
    <row r="731" spans="1:36" x14ac:dyDescent="0.25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  <c r="AD731" s="47"/>
      <c r="AE731" s="47"/>
      <c r="AF731" s="47"/>
      <c r="AG731" s="47"/>
      <c r="AH731" s="47"/>
      <c r="AI731" s="47"/>
      <c r="AJ731" s="47"/>
    </row>
    <row r="732" spans="1:36" x14ac:dyDescent="0.25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  <c r="AD732" s="47"/>
      <c r="AE732" s="47"/>
      <c r="AF732" s="47"/>
      <c r="AG732" s="47"/>
      <c r="AH732" s="47"/>
      <c r="AI732" s="47"/>
      <c r="AJ732" s="47"/>
    </row>
    <row r="733" spans="1:36" x14ac:dyDescent="0.25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  <c r="AD733" s="47"/>
      <c r="AE733" s="47"/>
      <c r="AF733" s="47"/>
      <c r="AG733" s="47"/>
      <c r="AH733" s="47"/>
      <c r="AI733" s="47"/>
      <c r="AJ733" s="47"/>
    </row>
    <row r="734" spans="1:36" x14ac:dyDescent="0.25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47"/>
      <c r="AD734" s="47"/>
      <c r="AE734" s="47"/>
      <c r="AF734" s="47"/>
      <c r="AG734" s="47"/>
      <c r="AH734" s="47"/>
      <c r="AI734" s="47"/>
      <c r="AJ734" s="47"/>
    </row>
    <row r="735" spans="1:36" x14ac:dyDescent="0.25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47"/>
      <c r="AD735" s="47"/>
      <c r="AE735" s="47"/>
      <c r="AF735" s="47"/>
      <c r="AG735" s="47"/>
      <c r="AH735" s="47"/>
      <c r="AI735" s="47"/>
      <c r="AJ735" s="47"/>
    </row>
    <row r="736" spans="1:36" x14ac:dyDescent="0.25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47"/>
      <c r="AD736" s="47"/>
      <c r="AE736" s="47"/>
      <c r="AF736" s="47"/>
      <c r="AG736" s="47"/>
      <c r="AH736" s="47"/>
      <c r="AI736" s="47"/>
      <c r="AJ736" s="47"/>
    </row>
    <row r="737" spans="1:36" x14ac:dyDescent="0.25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  <c r="AC737" s="47"/>
      <c r="AD737" s="47"/>
      <c r="AE737" s="47"/>
      <c r="AF737" s="47"/>
      <c r="AG737" s="47"/>
      <c r="AH737" s="47"/>
      <c r="AI737" s="47"/>
      <c r="AJ737" s="47"/>
    </row>
    <row r="738" spans="1:36" x14ac:dyDescent="0.25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  <c r="AC738" s="47"/>
      <c r="AD738" s="47"/>
      <c r="AE738" s="47"/>
      <c r="AF738" s="47"/>
      <c r="AG738" s="47"/>
      <c r="AH738" s="47"/>
      <c r="AI738" s="47"/>
      <c r="AJ738" s="47"/>
    </row>
    <row r="739" spans="1:36" x14ac:dyDescent="0.25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  <c r="AC739" s="47"/>
      <c r="AD739" s="47"/>
      <c r="AE739" s="47"/>
      <c r="AF739" s="47"/>
      <c r="AG739" s="47"/>
      <c r="AH739" s="47"/>
      <c r="AI739" s="47"/>
      <c r="AJ739" s="47"/>
    </row>
    <row r="740" spans="1:36" x14ac:dyDescent="0.25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47"/>
      <c r="AD740" s="47"/>
      <c r="AE740" s="47"/>
      <c r="AF740" s="47"/>
      <c r="AG740" s="47"/>
      <c r="AH740" s="47"/>
      <c r="AI740" s="47"/>
      <c r="AJ740" s="47"/>
    </row>
    <row r="741" spans="1:36" x14ac:dyDescent="0.25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  <c r="AC741" s="47"/>
      <c r="AD741" s="47"/>
      <c r="AE741" s="47"/>
      <c r="AF741" s="47"/>
      <c r="AG741" s="47"/>
      <c r="AH741" s="47"/>
      <c r="AI741" s="47"/>
      <c r="AJ741" s="47"/>
    </row>
    <row r="742" spans="1:36" x14ac:dyDescent="0.25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  <c r="AC742" s="47"/>
      <c r="AD742" s="47"/>
      <c r="AE742" s="47"/>
      <c r="AF742" s="47"/>
      <c r="AG742" s="47"/>
      <c r="AH742" s="47"/>
      <c r="AI742" s="47"/>
      <c r="AJ742" s="47"/>
    </row>
    <row r="743" spans="1:36" x14ac:dyDescent="0.25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  <c r="AD743" s="47"/>
      <c r="AE743" s="47"/>
      <c r="AF743" s="47"/>
      <c r="AG743" s="47"/>
      <c r="AH743" s="47"/>
      <c r="AI743" s="47"/>
      <c r="AJ743" s="47"/>
    </row>
    <row r="744" spans="1:36" x14ac:dyDescent="0.25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  <c r="AD744" s="47"/>
      <c r="AE744" s="47"/>
      <c r="AF744" s="47"/>
      <c r="AG744" s="47"/>
      <c r="AH744" s="47"/>
      <c r="AI744" s="47"/>
      <c r="AJ744" s="47"/>
    </row>
    <row r="745" spans="1:36" x14ac:dyDescent="0.25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  <c r="AD745" s="47"/>
      <c r="AE745" s="47"/>
      <c r="AF745" s="47"/>
      <c r="AG745" s="47"/>
      <c r="AH745" s="47"/>
      <c r="AI745" s="47"/>
      <c r="AJ745" s="47"/>
    </row>
    <row r="746" spans="1:36" x14ac:dyDescent="0.25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  <c r="AD746" s="47"/>
      <c r="AE746" s="47"/>
      <c r="AF746" s="47"/>
      <c r="AG746" s="47"/>
      <c r="AH746" s="47"/>
      <c r="AI746" s="47"/>
      <c r="AJ746" s="47"/>
    </row>
    <row r="747" spans="1:36" x14ac:dyDescent="0.25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47"/>
      <c r="AD747" s="47"/>
      <c r="AE747" s="47"/>
      <c r="AF747" s="47"/>
      <c r="AG747" s="47"/>
      <c r="AH747" s="47"/>
      <c r="AI747" s="47"/>
      <c r="AJ747" s="47"/>
    </row>
    <row r="748" spans="1:36" x14ac:dyDescent="0.25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  <c r="AC748" s="47"/>
      <c r="AD748" s="47"/>
      <c r="AE748" s="47"/>
      <c r="AF748" s="47"/>
      <c r="AG748" s="47"/>
      <c r="AH748" s="47"/>
      <c r="AI748" s="47"/>
      <c r="AJ748" s="47"/>
    </row>
    <row r="749" spans="1:36" x14ac:dyDescent="0.25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/>
      <c r="AD749" s="47"/>
      <c r="AE749" s="47"/>
      <c r="AF749" s="47"/>
      <c r="AG749" s="47"/>
      <c r="AH749" s="47"/>
      <c r="AI749" s="47"/>
      <c r="AJ749" s="47"/>
    </row>
    <row r="750" spans="1:36" x14ac:dyDescent="0.25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47"/>
      <c r="AD750" s="47"/>
      <c r="AE750" s="47"/>
      <c r="AF750" s="47"/>
      <c r="AG750" s="47"/>
      <c r="AH750" s="47"/>
      <c r="AI750" s="47"/>
      <c r="AJ750" s="47"/>
    </row>
    <row r="751" spans="1:36" x14ac:dyDescent="0.25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  <c r="AD751" s="47"/>
      <c r="AE751" s="47"/>
      <c r="AF751" s="47"/>
      <c r="AG751" s="47"/>
      <c r="AH751" s="47"/>
      <c r="AI751" s="47"/>
      <c r="AJ751" s="47"/>
    </row>
    <row r="752" spans="1:36" x14ac:dyDescent="0.25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  <c r="AC752" s="47"/>
      <c r="AD752" s="47"/>
      <c r="AE752" s="47"/>
      <c r="AF752" s="47"/>
      <c r="AG752" s="47"/>
      <c r="AH752" s="47"/>
      <c r="AI752" s="47"/>
      <c r="AJ752" s="47"/>
    </row>
    <row r="753" spans="1:36" x14ac:dyDescent="0.25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  <c r="AD753" s="47"/>
      <c r="AE753" s="47"/>
      <c r="AF753" s="47"/>
      <c r="AG753" s="47"/>
      <c r="AH753" s="47"/>
      <c r="AI753" s="47"/>
      <c r="AJ753" s="47"/>
    </row>
    <row r="754" spans="1:36" x14ac:dyDescent="0.25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  <c r="AD754" s="47"/>
      <c r="AE754" s="47"/>
      <c r="AF754" s="47"/>
      <c r="AG754" s="47"/>
      <c r="AH754" s="47"/>
      <c r="AI754" s="47"/>
      <c r="AJ754" s="47"/>
    </row>
    <row r="755" spans="1:36" x14ac:dyDescent="0.25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  <c r="AD755" s="47"/>
      <c r="AE755" s="47"/>
      <c r="AF755" s="47"/>
      <c r="AG755" s="47"/>
      <c r="AH755" s="47"/>
      <c r="AI755" s="47"/>
      <c r="AJ755" s="47"/>
    </row>
    <row r="756" spans="1:36" x14ac:dyDescent="0.25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  <c r="AD756" s="47"/>
      <c r="AE756" s="47"/>
      <c r="AF756" s="47"/>
      <c r="AG756" s="47"/>
      <c r="AH756" s="47"/>
      <c r="AI756" s="47"/>
      <c r="AJ756" s="47"/>
    </row>
    <row r="757" spans="1:36" x14ac:dyDescent="0.25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47"/>
      <c r="AD757" s="47"/>
      <c r="AE757" s="47"/>
      <c r="AF757" s="47"/>
      <c r="AG757" s="47"/>
      <c r="AH757" s="47"/>
      <c r="AI757" s="47"/>
      <c r="AJ757" s="47"/>
    </row>
    <row r="758" spans="1:36" x14ac:dyDescent="0.25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  <c r="AD758" s="47"/>
      <c r="AE758" s="47"/>
      <c r="AF758" s="47"/>
      <c r="AG758" s="47"/>
      <c r="AH758" s="47"/>
      <c r="AI758" s="47"/>
      <c r="AJ758" s="47"/>
    </row>
    <row r="759" spans="1:36" x14ac:dyDescent="0.25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  <c r="AD759" s="47"/>
      <c r="AE759" s="47"/>
      <c r="AF759" s="47"/>
      <c r="AG759" s="47"/>
      <c r="AH759" s="47"/>
      <c r="AI759" s="47"/>
      <c r="AJ759" s="47"/>
    </row>
    <row r="760" spans="1:36" x14ac:dyDescent="0.25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47"/>
      <c r="AD760" s="47"/>
      <c r="AE760" s="47"/>
      <c r="AF760" s="47"/>
      <c r="AG760" s="47"/>
      <c r="AH760" s="47"/>
      <c r="AI760" s="47"/>
      <c r="AJ760" s="47"/>
    </row>
    <row r="761" spans="1:36" x14ac:dyDescent="0.25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  <c r="AD761" s="47"/>
      <c r="AE761" s="47"/>
      <c r="AF761" s="47"/>
      <c r="AG761" s="47"/>
      <c r="AH761" s="47"/>
      <c r="AI761" s="47"/>
      <c r="AJ761" s="47"/>
    </row>
    <row r="762" spans="1:36" x14ac:dyDescent="0.25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/>
      <c r="AD762" s="47"/>
      <c r="AE762" s="47"/>
      <c r="AF762" s="47"/>
      <c r="AG762" s="47"/>
      <c r="AH762" s="47"/>
      <c r="AI762" s="47"/>
      <c r="AJ762" s="47"/>
    </row>
    <row r="763" spans="1:36" x14ac:dyDescent="0.25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  <c r="AD763" s="47"/>
      <c r="AE763" s="47"/>
      <c r="AF763" s="47"/>
      <c r="AG763" s="47"/>
      <c r="AH763" s="47"/>
      <c r="AI763" s="47"/>
      <c r="AJ763" s="47"/>
    </row>
    <row r="764" spans="1:36" x14ac:dyDescent="0.25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  <c r="AC764" s="47"/>
      <c r="AD764" s="47"/>
      <c r="AE764" s="47"/>
      <c r="AF764" s="47"/>
      <c r="AG764" s="47"/>
      <c r="AH764" s="47"/>
      <c r="AI764" s="47"/>
      <c r="AJ764" s="47"/>
    </row>
    <row r="765" spans="1:36" x14ac:dyDescent="0.25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  <c r="AD765" s="47"/>
      <c r="AE765" s="47"/>
      <c r="AF765" s="47"/>
      <c r="AG765" s="47"/>
      <c r="AH765" s="47"/>
      <c r="AI765" s="47"/>
      <c r="AJ765" s="47"/>
    </row>
    <row r="766" spans="1:36" x14ac:dyDescent="0.25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  <c r="AD766" s="47"/>
      <c r="AE766" s="47"/>
      <c r="AF766" s="47"/>
      <c r="AG766" s="47"/>
      <c r="AH766" s="47"/>
      <c r="AI766" s="47"/>
      <c r="AJ766" s="47"/>
    </row>
    <row r="767" spans="1:36" x14ac:dyDescent="0.25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  <c r="AD767" s="47"/>
      <c r="AE767" s="47"/>
      <c r="AF767" s="47"/>
      <c r="AG767" s="47"/>
      <c r="AH767" s="47"/>
      <c r="AI767" s="47"/>
      <c r="AJ767" s="47"/>
    </row>
    <row r="768" spans="1:36" x14ac:dyDescent="0.25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47"/>
      <c r="AD768" s="47"/>
      <c r="AE768" s="47"/>
      <c r="AF768" s="47"/>
      <c r="AG768" s="47"/>
      <c r="AH768" s="47"/>
      <c r="AI768" s="47"/>
      <c r="AJ768" s="47"/>
    </row>
    <row r="769" spans="1:36" x14ac:dyDescent="0.25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  <c r="AD769" s="47"/>
      <c r="AE769" s="47"/>
      <c r="AF769" s="47"/>
      <c r="AG769" s="47"/>
      <c r="AH769" s="47"/>
      <c r="AI769" s="47"/>
      <c r="AJ769" s="47"/>
    </row>
    <row r="770" spans="1:36" x14ac:dyDescent="0.25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47"/>
      <c r="AD770" s="47"/>
      <c r="AE770" s="47"/>
      <c r="AF770" s="47"/>
      <c r="AG770" s="47"/>
      <c r="AH770" s="47"/>
      <c r="AI770" s="47"/>
      <c r="AJ770" s="47"/>
    </row>
    <row r="771" spans="1:36" x14ac:dyDescent="0.25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  <c r="AD771" s="47"/>
      <c r="AE771" s="47"/>
      <c r="AF771" s="47"/>
      <c r="AG771" s="47"/>
      <c r="AH771" s="47"/>
      <c r="AI771" s="47"/>
      <c r="AJ771" s="47"/>
    </row>
    <row r="772" spans="1:36" x14ac:dyDescent="0.25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  <c r="AD772" s="47"/>
      <c r="AE772" s="47"/>
      <c r="AF772" s="47"/>
      <c r="AG772" s="47"/>
      <c r="AH772" s="47"/>
      <c r="AI772" s="47"/>
      <c r="AJ772" s="47"/>
    </row>
    <row r="773" spans="1:36" x14ac:dyDescent="0.25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  <c r="AD773" s="47"/>
      <c r="AE773" s="47"/>
      <c r="AF773" s="47"/>
      <c r="AG773" s="47"/>
      <c r="AH773" s="47"/>
      <c r="AI773" s="47"/>
      <c r="AJ773" s="47"/>
    </row>
    <row r="774" spans="1:36" x14ac:dyDescent="0.25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  <c r="AD774" s="47"/>
      <c r="AE774" s="47"/>
      <c r="AF774" s="47"/>
      <c r="AG774" s="47"/>
      <c r="AH774" s="47"/>
      <c r="AI774" s="47"/>
      <c r="AJ774" s="47"/>
    </row>
    <row r="775" spans="1:36" x14ac:dyDescent="0.25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  <c r="AD775" s="47"/>
      <c r="AE775" s="47"/>
      <c r="AF775" s="47"/>
      <c r="AG775" s="47"/>
      <c r="AH775" s="47"/>
      <c r="AI775" s="47"/>
      <c r="AJ775" s="47"/>
    </row>
    <row r="776" spans="1:36" x14ac:dyDescent="0.25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  <c r="AD776" s="47"/>
      <c r="AE776" s="47"/>
      <c r="AF776" s="47"/>
      <c r="AG776" s="47"/>
      <c r="AH776" s="47"/>
      <c r="AI776" s="47"/>
      <c r="AJ776" s="47"/>
    </row>
    <row r="777" spans="1:36" x14ac:dyDescent="0.25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  <c r="AD777" s="47"/>
      <c r="AE777" s="47"/>
      <c r="AF777" s="47"/>
      <c r="AG777" s="47"/>
      <c r="AH777" s="47"/>
      <c r="AI777" s="47"/>
      <c r="AJ777" s="47"/>
    </row>
    <row r="778" spans="1:36" x14ac:dyDescent="0.25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/>
      <c r="AD778" s="47"/>
      <c r="AE778" s="47"/>
      <c r="AF778" s="47"/>
      <c r="AG778" s="47"/>
      <c r="AH778" s="47"/>
      <c r="AI778" s="47"/>
      <c r="AJ778" s="47"/>
    </row>
    <row r="779" spans="1:36" x14ac:dyDescent="0.25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  <c r="AD779" s="47"/>
      <c r="AE779" s="47"/>
      <c r="AF779" s="47"/>
      <c r="AG779" s="47"/>
      <c r="AH779" s="47"/>
      <c r="AI779" s="47"/>
      <c r="AJ779" s="47"/>
    </row>
    <row r="780" spans="1:36" x14ac:dyDescent="0.25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  <c r="AD780" s="47"/>
      <c r="AE780" s="47"/>
      <c r="AF780" s="47"/>
      <c r="AG780" s="47"/>
      <c r="AH780" s="47"/>
      <c r="AI780" s="47"/>
      <c r="AJ780" s="47"/>
    </row>
    <row r="781" spans="1:36" x14ac:dyDescent="0.25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47"/>
      <c r="AD781" s="47"/>
      <c r="AE781" s="47"/>
      <c r="AF781" s="47"/>
      <c r="AG781" s="47"/>
      <c r="AH781" s="47"/>
      <c r="AI781" s="47"/>
      <c r="AJ781" s="47"/>
    </row>
    <row r="782" spans="1:36" x14ac:dyDescent="0.25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  <c r="AC782" s="47"/>
      <c r="AD782" s="47"/>
      <c r="AE782" s="47"/>
      <c r="AF782" s="47"/>
      <c r="AG782" s="47"/>
      <c r="AH782" s="47"/>
      <c r="AI782" s="47"/>
      <c r="AJ782" s="47"/>
    </row>
    <row r="783" spans="1:36" x14ac:dyDescent="0.25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  <c r="AC783" s="47"/>
      <c r="AD783" s="47"/>
      <c r="AE783" s="47"/>
      <c r="AF783" s="47"/>
      <c r="AG783" s="47"/>
      <c r="AH783" s="47"/>
      <c r="AI783" s="47"/>
      <c r="AJ783" s="47"/>
    </row>
    <row r="784" spans="1:36" x14ac:dyDescent="0.25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  <c r="AC784" s="47"/>
      <c r="AD784" s="47"/>
      <c r="AE784" s="47"/>
      <c r="AF784" s="47"/>
      <c r="AG784" s="47"/>
      <c r="AH784" s="47"/>
      <c r="AI784" s="47"/>
      <c r="AJ784" s="47"/>
    </row>
    <row r="785" spans="1:36" x14ac:dyDescent="0.25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  <c r="AC785" s="47"/>
      <c r="AD785" s="47"/>
      <c r="AE785" s="47"/>
      <c r="AF785" s="47"/>
      <c r="AG785" s="47"/>
      <c r="AH785" s="47"/>
      <c r="AI785" s="47"/>
      <c r="AJ785" s="47"/>
    </row>
    <row r="786" spans="1:36" x14ac:dyDescent="0.25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  <c r="AC786" s="47"/>
      <c r="AD786" s="47"/>
      <c r="AE786" s="47"/>
      <c r="AF786" s="47"/>
      <c r="AG786" s="47"/>
      <c r="AH786" s="47"/>
      <c r="AI786" s="47"/>
      <c r="AJ786" s="47"/>
    </row>
    <row r="787" spans="1:36" x14ac:dyDescent="0.25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  <c r="AC787" s="47"/>
      <c r="AD787" s="47"/>
      <c r="AE787" s="47"/>
      <c r="AF787" s="47"/>
      <c r="AG787" s="47"/>
      <c r="AH787" s="47"/>
      <c r="AI787" s="47"/>
      <c r="AJ787" s="47"/>
    </row>
    <row r="788" spans="1:36" x14ac:dyDescent="0.25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  <c r="AC788" s="47"/>
      <c r="AD788" s="47"/>
      <c r="AE788" s="47"/>
      <c r="AF788" s="47"/>
      <c r="AG788" s="47"/>
      <c r="AH788" s="47"/>
      <c r="AI788" s="47"/>
      <c r="AJ788" s="47"/>
    </row>
    <row r="789" spans="1:36" x14ac:dyDescent="0.25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  <c r="AC789" s="47"/>
      <c r="AD789" s="47"/>
      <c r="AE789" s="47"/>
      <c r="AF789" s="47"/>
      <c r="AG789" s="47"/>
      <c r="AH789" s="47"/>
      <c r="AI789" s="47"/>
      <c r="AJ789" s="47"/>
    </row>
    <row r="790" spans="1:36" x14ac:dyDescent="0.25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  <c r="AC790" s="47"/>
      <c r="AD790" s="47"/>
      <c r="AE790" s="47"/>
      <c r="AF790" s="47"/>
      <c r="AG790" s="47"/>
      <c r="AH790" s="47"/>
      <c r="AI790" s="47"/>
      <c r="AJ790" s="47"/>
    </row>
    <row r="791" spans="1:36" x14ac:dyDescent="0.25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  <c r="AC791" s="47"/>
      <c r="AD791" s="47"/>
      <c r="AE791" s="47"/>
      <c r="AF791" s="47"/>
      <c r="AG791" s="47"/>
      <c r="AH791" s="47"/>
      <c r="AI791" s="47"/>
      <c r="AJ791" s="47"/>
    </row>
    <row r="792" spans="1:36" x14ac:dyDescent="0.25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  <c r="AD792" s="47"/>
      <c r="AE792" s="47"/>
      <c r="AF792" s="47"/>
      <c r="AG792" s="47"/>
      <c r="AH792" s="47"/>
      <c r="AI792" s="47"/>
      <c r="AJ792" s="47"/>
    </row>
    <row r="793" spans="1:36" x14ac:dyDescent="0.25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  <c r="AC793" s="47"/>
      <c r="AD793" s="47"/>
      <c r="AE793" s="47"/>
      <c r="AF793" s="47"/>
      <c r="AG793" s="47"/>
      <c r="AH793" s="47"/>
      <c r="AI793" s="47"/>
      <c r="AJ793" s="47"/>
    </row>
    <row r="794" spans="1:36" x14ac:dyDescent="0.25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  <c r="AC794" s="47"/>
      <c r="AD794" s="47"/>
      <c r="AE794" s="47"/>
      <c r="AF794" s="47"/>
      <c r="AG794" s="47"/>
      <c r="AH794" s="47"/>
      <c r="AI794" s="47"/>
      <c r="AJ794" s="47"/>
    </row>
  </sheetData>
  <sheetProtection algorithmName="SHA-512" hashValue="92jP5q0oN3TWMknBsgulfzow8pBxME9JPhkPD8n67eA9B/+eKcgdXKd3uEv9++l2C615fqR85lPKjG980lIf/g==" saltValue="0JyqH9poIsSIubWT7i9XJA==" spinCount="100000" sheet="1" objects="1" scenarios="1" selectLockedCells="1"/>
  <mergeCells count="8">
    <mergeCell ref="J16:K16"/>
    <mergeCell ref="J18:K18"/>
    <mergeCell ref="J20:K20"/>
    <mergeCell ref="A1:H1"/>
    <mergeCell ref="A12:A13"/>
    <mergeCell ref="B12:H12"/>
    <mergeCell ref="J11:K11"/>
    <mergeCell ref="A11:H1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Справочник!$A$2:$A$135</xm:f>
          </x14:formula1>
          <xm:sqref>K13</xm:sqref>
        </x14:dataValidation>
        <x14:dataValidation type="list" allowBlank="1" showInputMessage="1" showErrorMessage="1">
          <x14:formula1>
            <xm:f>Справочник!$B$2:$B$32</xm:f>
          </x14:formula1>
          <xm:sqref>K14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7"/>
  <sheetViews>
    <sheetView topLeftCell="A4" zoomScale="70" zoomScaleNormal="70" workbookViewId="0">
      <pane ySplit="2" topLeftCell="A6" activePane="bottomLeft" state="frozen"/>
      <selection activeCell="M149" sqref="M149"/>
      <selection pane="bottomLeft" activeCell="P20" sqref="P20"/>
    </sheetView>
  </sheetViews>
  <sheetFormatPr defaultRowHeight="15" x14ac:dyDescent="0.25"/>
  <cols>
    <col min="1" max="1" width="31.7109375" style="10" customWidth="1"/>
    <col min="2" max="32" width="7.140625" style="10" customWidth="1"/>
    <col min="33" max="16384" width="9.140625" style="10"/>
  </cols>
  <sheetData>
    <row r="1" spans="1:32" ht="27" thickBot="1" x14ac:dyDescent="0.45">
      <c r="A1" s="11" t="s">
        <v>140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>
        <f>65/L6</f>
        <v>7.3596014492753614</v>
      </c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ht="26.25" x14ac:dyDescent="0.4">
      <c r="A2" s="49" t="s">
        <v>141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3" spans="1:32" ht="19.5" thickBot="1" x14ac:dyDescent="0.3">
      <c r="A3" s="51"/>
      <c r="B3" s="13">
        <v>4</v>
      </c>
      <c r="C3" s="13">
        <v>5</v>
      </c>
      <c r="D3" s="13">
        <v>6</v>
      </c>
      <c r="E3" s="13">
        <v>7</v>
      </c>
      <c r="F3" s="13">
        <v>8</v>
      </c>
      <c r="G3" s="13">
        <v>9</v>
      </c>
      <c r="H3" s="13">
        <v>10</v>
      </c>
      <c r="I3" s="13">
        <v>11</v>
      </c>
      <c r="J3" s="13">
        <v>12</v>
      </c>
      <c r="K3" s="13">
        <v>13</v>
      </c>
      <c r="L3" s="13">
        <v>14</v>
      </c>
      <c r="M3" s="13">
        <v>15</v>
      </c>
      <c r="N3" s="13">
        <v>16</v>
      </c>
      <c r="O3" s="13">
        <v>17</v>
      </c>
      <c r="P3" s="13">
        <v>18</v>
      </c>
      <c r="Q3" s="13">
        <v>19</v>
      </c>
      <c r="R3" s="13">
        <v>20</v>
      </c>
      <c r="S3" s="13">
        <v>21</v>
      </c>
      <c r="T3" s="13">
        <v>22</v>
      </c>
      <c r="U3" s="13">
        <v>23</v>
      </c>
      <c r="V3" s="13">
        <v>24</v>
      </c>
      <c r="W3" s="13">
        <v>25</v>
      </c>
      <c r="X3" s="13">
        <v>26</v>
      </c>
      <c r="Y3" s="13">
        <v>27</v>
      </c>
      <c r="Z3" s="13">
        <v>28</v>
      </c>
      <c r="AA3" s="13">
        <v>29</v>
      </c>
      <c r="AB3" s="13">
        <v>30</v>
      </c>
      <c r="AC3" s="13">
        <v>31</v>
      </c>
      <c r="AD3" s="13">
        <v>32</v>
      </c>
      <c r="AE3" s="13">
        <v>33</v>
      </c>
      <c r="AF3" s="13">
        <v>34</v>
      </c>
    </row>
    <row r="4" spans="1:32" ht="16.5" customHeight="1" thickBot="1" x14ac:dyDescent="0.3">
      <c r="A4" s="151" t="s">
        <v>3</v>
      </c>
      <c r="B4" s="153" t="s">
        <v>153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5"/>
    </row>
    <row r="5" spans="1:32" ht="18.75" customHeight="1" thickBot="1" x14ac:dyDescent="0.3">
      <c r="A5" s="152"/>
      <c r="B5" s="54">
        <v>9</v>
      </c>
      <c r="C5" s="55">
        <v>9.1</v>
      </c>
      <c r="D5" s="55">
        <v>9.1999999999999993</v>
      </c>
      <c r="E5" s="55">
        <v>9.3000000000000007</v>
      </c>
      <c r="F5" s="55">
        <v>9.4</v>
      </c>
      <c r="G5" s="55">
        <v>9.5</v>
      </c>
      <c r="H5" s="55">
        <v>9.6</v>
      </c>
      <c r="I5" s="55">
        <v>9.6999999999999993</v>
      </c>
      <c r="J5" s="55">
        <v>9.8000000000000007</v>
      </c>
      <c r="K5" s="55">
        <v>9.9</v>
      </c>
      <c r="L5" s="55">
        <v>10</v>
      </c>
      <c r="M5" s="55">
        <v>10.1</v>
      </c>
      <c r="N5" s="55">
        <v>10.199999999999999</v>
      </c>
      <c r="O5" s="55">
        <v>10.3</v>
      </c>
      <c r="P5" s="55">
        <v>10.4</v>
      </c>
      <c r="Q5" s="55">
        <v>10.5</v>
      </c>
      <c r="R5" s="55">
        <v>10.6</v>
      </c>
      <c r="S5" s="55">
        <v>10.7</v>
      </c>
      <c r="T5" s="55">
        <v>10.8</v>
      </c>
      <c r="U5" s="55">
        <v>10.9</v>
      </c>
      <c r="V5" s="55">
        <v>11</v>
      </c>
      <c r="W5" s="55">
        <v>11.1</v>
      </c>
      <c r="X5" s="55">
        <v>11.2</v>
      </c>
      <c r="Y5" s="55">
        <v>11.3</v>
      </c>
      <c r="Z5" s="55">
        <v>11.4</v>
      </c>
      <c r="AA5" s="55">
        <v>11.5</v>
      </c>
      <c r="AB5" s="55">
        <v>11.6</v>
      </c>
      <c r="AC5" s="55">
        <v>11.7</v>
      </c>
      <c r="AD5" s="55">
        <v>11.8</v>
      </c>
      <c r="AE5" s="55">
        <v>11.9</v>
      </c>
      <c r="AF5" s="56">
        <v>12</v>
      </c>
    </row>
    <row r="6" spans="1:32" ht="21.75" thickBot="1" x14ac:dyDescent="0.3">
      <c r="A6" s="52" t="s">
        <v>143</v>
      </c>
      <c r="B6" s="59">
        <v>7.9487999999999994</v>
      </c>
      <c r="C6" s="77">
        <v>8.0371199999999998</v>
      </c>
      <c r="D6" s="77">
        <v>8.1254399999999993</v>
      </c>
      <c r="E6" s="77">
        <v>8.2137600000000006</v>
      </c>
      <c r="F6" s="77">
        <v>8.3020800000000001</v>
      </c>
      <c r="G6" s="77">
        <v>8.3903999999999996</v>
      </c>
      <c r="H6" s="77">
        <v>8.4787199999999991</v>
      </c>
      <c r="I6" s="77">
        <v>8.5670399999999987</v>
      </c>
      <c r="J6" s="77">
        <v>8.6553599999999999</v>
      </c>
      <c r="K6" s="77">
        <v>8.7436799999999995</v>
      </c>
      <c r="L6" s="59">
        <v>8.8320000000000007</v>
      </c>
      <c r="M6" s="59">
        <v>8.9203200000000002</v>
      </c>
      <c r="N6" s="59">
        <v>9.0086399999999998</v>
      </c>
      <c r="O6" s="59">
        <v>9.096960000000001</v>
      </c>
      <c r="P6" s="59">
        <v>9.1852800000000006</v>
      </c>
      <c r="Q6" s="59">
        <v>9.2736000000000001</v>
      </c>
      <c r="R6" s="59">
        <v>9.3619199999999996</v>
      </c>
      <c r="S6" s="59">
        <v>9.4502399999999991</v>
      </c>
      <c r="T6" s="59">
        <v>9.5385600000000004</v>
      </c>
      <c r="U6" s="59">
        <v>9.6268799999999999</v>
      </c>
      <c r="V6" s="59">
        <v>9.7151999999999994</v>
      </c>
      <c r="W6" s="59">
        <v>9.8035199999999989</v>
      </c>
      <c r="X6" s="59">
        <v>9.8918399999999984</v>
      </c>
      <c r="Y6" s="59">
        <v>9.9801599999999997</v>
      </c>
      <c r="Z6" s="59">
        <v>10.068480000000001</v>
      </c>
      <c r="AA6" s="59">
        <v>10.1568</v>
      </c>
      <c r="AB6" s="59">
        <v>10.24512</v>
      </c>
      <c r="AC6" s="59">
        <v>10.33344</v>
      </c>
      <c r="AD6" s="59">
        <v>10.421760000000001</v>
      </c>
      <c r="AE6" s="59">
        <v>10.51008</v>
      </c>
      <c r="AF6" s="78">
        <v>10.5984</v>
      </c>
    </row>
    <row r="7" spans="1:32" ht="21.75" thickBot="1" x14ac:dyDescent="0.35">
      <c r="A7" s="52" t="s">
        <v>4</v>
      </c>
      <c r="B7" s="57">
        <v>8.434800000000001</v>
      </c>
      <c r="C7" s="156" t="s">
        <v>154</v>
      </c>
      <c r="D7" s="157"/>
      <c r="E7" s="157"/>
      <c r="F7" s="157"/>
      <c r="G7" s="157"/>
      <c r="H7" s="157"/>
      <c r="I7" s="157"/>
      <c r="J7" s="157"/>
      <c r="K7" s="158"/>
      <c r="L7" s="57">
        <v>9.3720000000000017</v>
      </c>
      <c r="M7" s="156" t="s">
        <v>154</v>
      </c>
      <c r="N7" s="157"/>
      <c r="O7" s="157"/>
      <c r="P7" s="157"/>
      <c r="Q7" s="157"/>
      <c r="R7" s="157"/>
      <c r="S7" s="157"/>
      <c r="T7" s="157"/>
      <c r="U7" s="158"/>
      <c r="V7" s="57">
        <v>10.309200000000002</v>
      </c>
      <c r="W7" s="156" t="s">
        <v>154</v>
      </c>
      <c r="X7" s="157"/>
      <c r="Y7" s="157"/>
      <c r="Z7" s="157"/>
      <c r="AA7" s="157"/>
      <c r="AB7" s="157"/>
      <c r="AC7" s="157"/>
      <c r="AD7" s="157"/>
      <c r="AE7" s="158"/>
      <c r="AF7" s="58">
        <v>11.246400000000001</v>
      </c>
    </row>
    <row r="8" spans="1:32" ht="21" x14ac:dyDescent="0.25">
      <c r="A8" s="52" t="s">
        <v>5</v>
      </c>
      <c r="B8" s="57">
        <v>10.018800000000001</v>
      </c>
      <c r="C8" s="59">
        <v>10.13012</v>
      </c>
      <c r="D8" s="59">
        <v>10.241439999999999</v>
      </c>
      <c r="E8" s="59">
        <v>10.35276</v>
      </c>
      <c r="F8" s="59">
        <v>10.464080000000001</v>
      </c>
      <c r="G8" s="59">
        <v>10.5754</v>
      </c>
      <c r="H8" s="59">
        <v>10.686719999999999</v>
      </c>
      <c r="I8" s="59">
        <v>10.798039999999999</v>
      </c>
      <c r="J8" s="59">
        <v>10.909360000000001</v>
      </c>
      <c r="K8" s="59">
        <v>11.02068</v>
      </c>
      <c r="L8" s="57">
        <v>11.132</v>
      </c>
      <c r="M8" s="57">
        <v>11.243319999999999</v>
      </c>
      <c r="N8" s="57">
        <v>11.354639999999998</v>
      </c>
      <c r="O8" s="57">
        <v>11.465960000000001</v>
      </c>
      <c r="P8" s="57">
        <v>11.57728</v>
      </c>
      <c r="Q8" s="57">
        <v>11.688599999999999</v>
      </c>
      <c r="R8" s="57">
        <v>11.799919999999998</v>
      </c>
      <c r="S8" s="57">
        <v>11.911239999999999</v>
      </c>
      <c r="T8" s="57">
        <v>12.02256</v>
      </c>
      <c r="U8" s="57">
        <v>12.13388</v>
      </c>
      <c r="V8" s="57">
        <v>12.245200000000001</v>
      </c>
      <c r="W8" s="57">
        <v>12.35652</v>
      </c>
      <c r="X8" s="57">
        <v>12.467839999999999</v>
      </c>
      <c r="Y8" s="57">
        <v>12.57916</v>
      </c>
      <c r="Z8" s="57">
        <v>12.690480000000001</v>
      </c>
      <c r="AA8" s="57">
        <v>12.8018</v>
      </c>
      <c r="AB8" s="57">
        <v>12.913119999999999</v>
      </c>
      <c r="AC8" s="57">
        <v>13.024439999999998</v>
      </c>
      <c r="AD8" s="57">
        <v>13.135760000000001</v>
      </c>
      <c r="AE8" s="57">
        <v>13.24708</v>
      </c>
      <c r="AF8" s="58">
        <v>13.3584</v>
      </c>
    </row>
    <row r="9" spans="1:32" ht="21" x14ac:dyDescent="0.25">
      <c r="A9" s="52" t="s">
        <v>6</v>
      </c>
      <c r="B9" s="57">
        <v>12.5136</v>
      </c>
      <c r="C9" s="57">
        <v>12.65264</v>
      </c>
      <c r="D9" s="57">
        <v>12.791679999999999</v>
      </c>
      <c r="E9" s="57">
        <v>12.930720000000001</v>
      </c>
      <c r="F9" s="57">
        <v>13.06976</v>
      </c>
      <c r="G9" s="57">
        <v>13.2088</v>
      </c>
      <c r="H9" s="57">
        <v>13.34784</v>
      </c>
      <c r="I9" s="57">
        <v>13.486879999999999</v>
      </c>
      <c r="J9" s="57">
        <v>13.625920000000002</v>
      </c>
      <c r="K9" s="57">
        <v>13.764960000000002</v>
      </c>
      <c r="L9" s="57">
        <v>13.904</v>
      </c>
      <c r="M9" s="57">
        <v>14.04304</v>
      </c>
      <c r="N9" s="57">
        <v>14.182079999999999</v>
      </c>
      <c r="O9" s="57">
        <v>14.321120000000002</v>
      </c>
      <c r="P9" s="57">
        <v>14.460160000000002</v>
      </c>
      <c r="Q9" s="57">
        <v>14.599200000000002</v>
      </c>
      <c r="R9" s="57">
        <v>14.738240000000001</v>
      </c>
      <c r="S9" s="57">
        <v>14.877280000000001</v>
      </c>
      <c r="T9" s="57">
        <v>15.016320000000002</v>
      </c>
      <c r="U9" s="57">
        <v>15.155360000000002</v>
      </c>
      <c r="V9" s="57">
        <v>15.294400000000001</v>
      </c>
      <c r="W9" s="57">
        <v>15.433440000000001</v>
      </c>
      <c r="X9" s="57">
        <v>15.572480000000001</v>
      </c>
      <c r="Y9" s="57">
        <v>15.711520000000002</v>
      </c>
      <c r="Z9" s="57">
        <v>15.850560000000002</v>
      </c>
      <c r="AA9" s="57">
        <v>15.989600000000001</v>
      </c>
      <c r="AB9" s="57">
        <v>16.128640000000001</v>
      </c>
      <c r="AC9" s="57">
        <v>16.267679999999999</v>
      </c>
      <c r="AD9" s="57">
        <v>16.406720000000004</v>
      </c>
      <c r="AE9" s="57">
        <v>16.545760000000001</v>
      </c>
      <c r="AF9" s="58">
        <v>16.684800000000003</v>
      </c>
    </row>
    <row r="10" spans="1:32" ht="21" x14ac:dyDescent="0.25">
      <c r="A10" s="52" t="s">
        <v>7</v>
      </c>
      <c r="B10" s="57">
        <v>8.7893999999999988</v>
      </c>
      <c r="C10" s="57">
        <v>8.8870599999999982</v>
      </c>
      <c r="D10" s="57">
        <v>8.9847199999999994</v>
      </c>
      <c r="E10" s="57">
        <v>9.0823800000000006</v>
      </c>
      <c r="F10" s="57">
        <v>9.18004</v>
      </c>
      <c r="G10" s="57">
        <v>9.2776999999999994</v>
      </c>
      <c r="H10" s="57">
        <v>9.3753599999999988</v>
      </c>
      <c r="I10" s="57">
        <v>9.4730199999999982</v>
      </c>
      <c r="J10" s="57">
        <v>9.5706799999999994</v>
      </c>
      <c r="K10" s="57">
        <v>9.6683399999999988</v>
      </c>
      <c r="L10" s="57">
        <v>9.7659999999999982</v>
      </c>
      <c r="M10" s="57">
        <v>9.8636599999999994</v>
      </c>
      <c r="N10" s="57">
        <v>9.9613199999999988</v>
      </c>
      <c r="O10" s="57">
        <v>10.05898</v>
      </c>
      <c r="P10" s="57">
        <v>10.156639999999999</v>
      </c>
      <c r="Q10" s="57">
        <v>10.254299999999999</v>
      </c>
      <c r="R10" s="57">
        <v>10.351959999999998</v>
      </c>
      <c r="S10" s="57">
        <v>10.449619999999998</v>
      </c>
      <c r="T10" s="57">
        <v>10.547279999999999</v>
      </c>
      <c r="U10" s="57">
        <v>10.64494</v>
      </c>
      <c r="V10" s="57">
        <v>10.742599999999999</v>
      </c>
      <c r="W10" s="57">
        <v>10.840259999999999</v>
      </c>
      <c r="X10" s="57">
        <v>10.937919999999998</v>
      </c>
      <c r="Y10" s="57">
        <v>11.03558</v>
      </c>
      <c r="Z10" s="57">
        <v>11.133239999999999</v>
      </c>
      <c r="AA10" s="57">
        <v>11.230899999999998</v>
      </c>
      <c r="AB10" s="57">
        <v>11.32856</v>
      </c>
      <c r="AC10" s="57">
        <v>11.426219999999999</v>
      </c>
      <c r="AD10" s="57">
        <v>11.52388</v>
      </c>
      <c r="AE10" s="57">
        <v>11.62154</v>
      </c>
      <c r="AF10" s="58">
        <v>11.719199999999999</v>
      </c>
    </row>
    <row r="11" spans="1:32" ht="21" x14ac:dyDescent="0.25">
      <c r="A11" s="52" t="s">
        <v>8</v>
      </c>
      <c r="B11" s="57">
        <v>10.123199999999999</v>
      </c>
      <c r="C11" s="57">
        <v>10.235679999999999</v>
      </c>
      <c r="D11" s="57">
        <v>10.348159999999996</v>
      </c>
      <c r="E11" s="57">
        <v>10.46064</v>
      </c>
      <c r="F11" s="57">
        <v>10.573119999999999</v>
      </c>
      <c r="G11" s="57">
        <v>10.685599999999997</v>
      </c>
      <c r="H11" s="57">
        <v>10.798079999999997</v>
      </c>
      <c r="I11" s="57">
        <v>10.910559999999997</v>
      </c>
      <c r="J11" s="57">
        <v>11.023039999999998</v>
      </c>
      <c r="K11" s="57">
        <v>11.135519999999998</v>
      </c>
      <c r="L11" s="57">
        <v>11.247999999999998</v>
      </c>
      <c r="M11" s="57">
        <v>11.360479999999997</v>
      </c>
      <c r="N11" s="57">
        <v>11.472959999999997</v>
      </c>
      <c r="O11" s="57">
        <v>11.585439999999998</v>
      </c>
      <c r="P11" s="57">
        <v>11.697919999999998</v>
      </c>
      <c r="Q11" s="57">
        <v>11.810399999999998</v>
      </c>
      <c r="R11" s="57">
        <v>11.922879999999997</v>
      </c>
      <c r="S11" s="57">
        <v>12.035359999999997</v>
      </c>
      <c r="T11" s="57">
        <v>12.147839999999999</v>
      </c>
      <c r="U11" s="57">
        <v>12.260319999999998</v>
      </c>
      <c r="V11" s="57">
        <v>12.372799999999998</v>
      </c>
      <c r="W11" s="57">
        <v>12.485279999999998</v>
      </c>
      <c r="X11" s="57">
        <v>12.597759999999997</v>
      </c>
      <c r="Y11" s="57">
        <v>12.710239999999999</v>
      </c>
      <c r="Z11" s="57">
        <v>12.822719999999999</v>
      </c>
      <c r="AA11" s="57">
        <v>12.935199999999998</v>
      </c>
      <c r="AB11" s="57">
        <v>13.047679999999998</v>
      </c>
      <c r="AC11" s="57">
        <v>13.160159999999998</v>
      </c>
      <c r="AD11" s="57">
        <v>13.272639999999999</v>
      </c>
      <c r="AE11" s="57">
        <v>13.385119999999999</v>
      </c>
      <c r="AF11" s="58">
        <v>13.497599999999998</v>
      </c>
    </row>
    <row r="12" spans="1:32" ht="21" x14ac:dyDescent="0.25">
      <c r="A12" s="52" t="s">
        <v>9</v>
      </c>
      <c r="B12" s="57">
        <v>12.117599999999998</v>
      </c>
      <c r="C12" s="57">
        <v>12.252239999999999</v>
      </c>
      <c r="D12" s="57">
        <v>12.386879999999998</v>
      </c>
      <c r="E12" s="57">
        <v>12.521519999999999</v>
      </c>
      <c r="F12" s="57">
        <v>12.656159999999998</v>
      </c>
      <c r="G12" s="57">
        <v>12.790799999999999</v>
      </c>
      <c r="H12" s="57">
        <v>12.925439999999998</v>
      </c>
      <c r="I12" s="57">
        <v>13.060079999999997</v>
      </c>
      <c r="J12" s="57">
        <v>13.194719999999998</v>
      </c>
      <c r="K12" s="57">
        <v>13.329359999999999</v>
      </c>
      <c r="L12" s="57">
        <v>13.463999999999999</v>
      </c>
      <c r="M12" s="57">
        <v>13.598639999999998</v>
      </c>
      <c r="N12" s="57">
        <v>13.733279999999997</v>
      </c>
      <c r="O12" s="57">
        <v>13.86792</v>
      </c>
      <c r="P12" s="57">
        <v>14.002559999999999</v>
      </c>
      <c r="Q12" s="57">
        <v>14.137199999999998</v>
      </c>
      <c r="R12" s="57">
        <v>14.271839999999997</v>
      </c>
      <c r="S12" s="57">
        <v>14.406479999999997</v>
      </c>
      <c r="T12" s="57">
        <v>14.541119999999999</v>
      </c>
      <c r="U12" s="57">
        <v>14.675759999999999</v>
      </c>
      <c r="V12" s="57">
        <v>14.810399999999998</v>
      </c>
      <c r="W12" s="57">
        <v>14.945039999999997</v>
      </c>
      <c r="X12" s="57">
        <v>15.079679999999996</v>
      </c>
      <c r="Y12" s="57">
        <v>15.214319999999999</v>
      </c>
      <c r="Z12" s="57">
        <v>15.348959999999998</v>
      </c>
      <c r="AA12" s="57">
        <v>15.483599999999997</v>
      </c>
      <c r="AB12" s="57">
        <v>15.618239999999997</v>
      </c>
      <c r="AC12" s="57">
        <v>15.752879999999998</v>
      </c>
      <c r="AD12" s="57">
        <v>15.887519999999999</v>
      </c>
      <c r="AE12" s="57">
        <v>16.02216</v>
      </c>
      <c r="AF12" s="58">
        <v>16.156799999999997</v>
      </c>
    </row>
    <row r="13" spans="1:32" ht="21" x14ac:dyDescent="0.25">
      <c r="A13" s="52" t="s">
        <v>10</v>
      </c>
      <c r="B13" s="57">
        <v>14.677199999999999</v>
      </c>
      <c r="C13" s="57">
        <v>14.840279999999998</v>
      </c>
      <c r="D13" s="57">
        <v>15.003359999999997</v>
      </c>
      <c r="E13" s="57">
        <v>15.16644</v>
      </c>
      <c r="F13" s="57">
        <v>15.329519999999999</v>
      </c>
      <c r="G13" s="57">
        <v>15.492599999999998</v>
      </c>
      <c r="H13" s="57">
        <v>15.655679999999997</v>
      </c>
      <c r="I13" s="57">
        <v>15.818759999999997</v>
      </c>
      <c r="J13" s="57">
        <v>15.98184</v>
      </c>
      <c r="K13" s="57">
        <v>16.144919999999999</v>
      </c>
      <c r="L13" s="57">
        <v>16.308</v>
      </c>
      <c r="M13" s="57">
        <v>16.471079999999997</v>
      </c>
      <c r="N13" s="57">
        <v>16.634159999999998</v>
      </c>
      <c r="O13" s="57">
        <v>16.797239999999999</v>
      </c>
      <c r="P13" s="57">
        <v>16.960319999999999</v>
      </c>
      <c r="Q13" s="57">
        <v>17.123399999999997</v>
      </c>
      <c r="R13" s="57">
        <v>17.286479999999997</v>
      </c>
      <c r="S13" s="57">
        <v>17.449559999999998</v>
      </c>
      <c r="T13" s="57">
        <v>17.612639999999999</v>
      </c>
      <c r="U13" s="57">
        <v>17.77572</v>
      </c>
      <c r="V13" s="57">
        <v>17.938799999999997</v>
      </c>
      <c r="W13" s="57">
        <v>18.101879999999998</v>
      </c>
      <c r="X13" s="57">
        <v>18.264959999999995</v>
      </c>
      <c r="Y13" s="57">
        <v>18.428039999999999</v>
      </c>
      <c r="Z13" s="57">
        <v>18.59112</v>
      </c>
      <c r="AA13" s="57">
        <v>18.754199999999997</v>
      </c>
      <c r="AB13" s="57">
        <v>18.917279999999998</v>
      </c>
      <c r="AC13" s="57">
        <v>19.080359999999995</v>
      </c>
      <c r="AD13" s="57">
        <v>19.24344</v>
      </c>
      <c r="AE13" s="57">
        <v>19.406519999999997</v>
      </c>
      <c r="AF13" s="58">
        <v>19.569599999999998</v>
      </c>
    </row>
    <row r="14" spans="1:32" ht="21" x14ac:dyDescent="0.25">
      <c r="A14" s="52" t="s">
        <v>11</v>
      </c>
      <c r="B14" s="57">
        <v>9.2159999999999993</v>
      </c>
      <c r="C14" s="57">
        <v>9.3184000000000005</v>
      </c>
      <c r="D14" s="57">
        <v>9.4207999999999998</v>
      </c>
      <c r="E14" s="57">
        <v>9.523200000000001</v>
      </c>
      <c r="F14" s="57">
        <v>9.6256000000000004</v>
      </c>
      <c r="G14" s="57">
        <v>9.7279999999999998</v>
      </c>
      <c r="H14" s="57">
        <v>9.8303999999999991</v>
      </c>
      <c r="I14" s="57">
        <v>9.9328000000000003</v>
      </c>
      <c r="J14" s="57">
        <v>10.035200000000001</v>
      </c>
      <c r="K14" s="57">
        <v>10.137600000000001</v>
      </c>
      <c r="L14" s="57">
        <v>10.24</v>
      </c>
      <c r="M14" s="57">
        <v>10.3424</v>
      </c>
      <c r="N14" s="57">
        <v>10.444799999999999</v>
      </c>
      <c r="O14" s="57">
        <v>10.5472</v>
      </c>
      <c r="P14" s="57">
        <v>10.649600000000001</v>
      </c>
      <c r="Q14" s="57">
        <v>10.752000000000001</v>
      </c>
      <c r="R14" s="57">
        <v>10.8544</v>
      </c>
      <c r="S14" s="57">
        <v>10.956799999999999</v>
      </c>
      <c r="T14" s="57">
        <v>11.059200000000001</v>
      </c>
      <c r="U14" s="57">
        <v>11.1616</v>
      </c>
      <c r="V14" s="57">
        <v>11.263999999999999</v>
      </c>
      <c r="W14" s="57">
        <v>11.366400000000001</v>
      </c>
      <c r="X14" s="57">
        <v>11.4688</v>
      </c>
      <c r="Y14" s="57">
        <v>11.571200000000001</v>
      </c>
      <c r="Z14" s="57">
        <v>11.6736</v>
      </c>
      <c r="AA14" s="57">
        <v>11.776</v>
      </c>
      <c r="AB14" s="57">
        <v>11.878399999999999</v>
      </c>
      <c r="AC14" s="57">
        <v>11.9808</v>
      </c>
      <c r="AD14" s="57">
        <v>12.083200000000001</v>
      </c>
      <c r="AE14" s="57">
        <v>12.185600000000001</v>
      </c>
      <c r="AF14" s="58">
        <v>12.288</v>
      </c>
    </row>
    <row r="15" spans="1:32" ht="21" x14ac:dyDescent="0.25">
      <c r="A15" s="52" t="s">
        <v>12</v>
      </c>
      <c r="B15" s="57">
        <v>9.9090000000000007</v>
      </c>
      <c r="C15" s="57">
        <v>10.0191</v>
      </c>
      <c r="D15" s="57">
        <v>10.129199999999999</v>
      </c>
      <c r="E15" s="57">
        <v>10.2393</v>
      </c>
      <c r="F15" s="57">
        <v>10.349400000000001</v>
      </c>
      <c r="G15" s="57">
        <v>10.4595</v>
      </c>
      <c r="H15" s="57">
        <v>10.569599999999999</v>
      </c>
      <c r="I15" s="57">
        <v>10.679699999999999</v>
      </c>
      <c r="J15" s="57">
        <v>10.789800000000001</v>
      </c>
      <c r="K15" s="57">
        <v>10.899900000000001</v>
      </c>
      <c r="L15" s="57">
        <v>11.01</v>
      </c>
      <c r="M15" s="57">
        <v>11.120099999999999</v>
      </c>
      <c r="N15" s="57">
        <v>11.230199999999998</v>
      </c>
      <c r="O15" s="57">
        <v>11.340300000000001</v>
      </c>
      <c r="P15" s="57">
        <v>11.4504</v>
      </c>
      <c r="Q15" s="57">
        <v>11.560499999999999</v>
      </c>
      <c r="R15" s="57">
        <v>11.670599999999999</v>
      </c>
      <c r="S15" s="57">
        <v>11.7807</v>
      </c>
      <c r="T15" s="57">
        <v>11.8908</v>
      </c>
      <c r="U15" s="57">
        <v>12.0009</v>
      </c>
      <c r="V15" s="57">
        <v>12.111000000000001</v>
      </c>
      <c r="W15" s="57">
        <v>12.2211</v>
      </c>
      <c r="X15" s="57">
        <v>12.331199999999999</v>
      </c>
      <c r="Y15" s="57">
        <v>12.4413</v>
      </c>
      <c r="Z15" s="57">
        <v>12.551400000000001</v>
      </c>
      <c r="AA15" s="57">
        <v>12.6615</v>
      </c>
      <c r="AB15" s="57">
        <v>12.771599999999999</v>
      </c>
      <c r="AC15" s="57">
        <v>12.881699999999999</v>
      </c>
      <c r="AD15" s="57">
        <v>12.991800000000001</v>
      </c>
      <c r="AE15" s="57">
        <v>13.101900000000001</v>
      </c>
      <c r="AF15" s="58">
        <v>13.212</v>
      </c>
    </row>
    <row r="16" spans="1:32" ht="21" x14ac:dyDescent="0.25">
      <c r="A16" s="52" t="s">
        <v>13</v>
      </c>
      <c r="B16" s="57">
        <v>12.446999999999999</v>
      </c>
      <c r="C16" s="57">
        <v>12.5853</v>
      </c>
      <c r="D16" s="57">
        <v>12.723599999999999</v>
      </c>
      <c r="E16" s="57">
        <v>12.8619</v>
      </c>
      <c r="F16" s="57">
        <v>13.000200000000001</v>
      </c>
      <c r="G16" s="57">
        <v>13.138500000000001</v>
      </c>
      <c r="H16" s="57">
        <v>13.2768</v>
      </c>
      <c r="I16" s="57">
        <v>13.415099999999999</v>
      </c>
      <c r="J16" s="57">
        <v>13.553400000000002</v>
      </c>
      <c r="K16" s="57">
        <v>13.691700000000001</v>
      </c>
      <c r="L16" s="57">
        <v>13.83</v>
      </c>
      <c r="M16" s="57">
        <v>13.968299999999999</v>
      </c>
      <c r="N16" s="57">
        <v>14.106599999999998</v>
      </c>
      <c r="O16" s="57">
        <v>14.244900000000001</v>
      </c>
      <c r="P16" s="57">
        <v>14.3832</v>
      </c>
      <c r="Q16" s="57">
        <v>14.5215</v>
      </c>
      <c r="R16" s="57">
        <v>14.659799999999999</v>
      </c>
      <c r="S16" s="57">
        <v>14.7981</v>
      </c>
      <c r="T16" s="57">
        <v>14.936400000000001</v>
      </c>
      <c r="U16" s="57">
        <v>15.0747</v>
      </c>
      <c r="V16" s="57">
        <v>15.213000000000001</v>
      </c>
      <c r="W16" s="57">
        <v>15.3513</v>
      </c>
      <c r="X16" s="57">
        <v>15.489599999999999</v>
      </c>
      <c r="Y16" s="57">
        <v>15.6279</v>
      </c>
      <c r="Z16" s="57">
        <v>15.766200000000001</v>
      </c>
      <c r="AA16" s="57">
        <v>15.904500000000001</v>
      </c>
      <c r="AB16" s="57">
        <v>16.0428</v>
      </c>
      <c r="AC16" s="57">
        <v>16.181100000000001</v>
      </c>
      <c r="AD16" s="57">
        <v>16.319400000000002</v>
      </c>
      <c r="AE16" s="57">
        <v>16.457699999999999</v>
      </c>
      <c r="AF16" s="58">
        <v>16.596</v>
      </c>
    </row>
    <row r="17" spans="1:32" ht="21" x14ac:dyDescent="0.25">
      <c r="A17" s="52" t="s">
        <v>14</v>
      </c>
      <c r="B17" s="57">
        <v>14.011199999999999</v>
      </c>
      <c r="C17" s="57">
        <v>14.166879999999999</v>
      </c>
      <c r="D17" s="57">
        <v>14.322559999999999</v>
      </c>
      <c r="E17" s="57">
        <v>14.478240000000001</v>
      </c>
      <c r="F17" s="57">
        <v>14.63392</v>
      </c>
      <c r="G17" s="57">
        <v>14.7896</v>
      </c>
      <c r="H17" s="57">
        <v>14.945279999999999</v>
      </c>
      <c r="I17" s="57">
        <v>15.100959999999999</v>
      </c>
      <c r="J17" s="57">
        <v>15.256640000000001</v>
      </c>
      <c r="K17" s="57">
        <v>15.412319999999999</v>
      </c>
      <c r="L17" s="57">
        <v>15.568</v>
      </c>
      <c r="M17" s="57">
        <v>15.72368</v>
      </c>
      <c r="N17" s="57">
        <v>15.879359999999998</v>
      </c>
      <c r="O17" s="57">
        <v>16.035040000000002</v>
      </c>
      <c r="P17" s="57">
        <v>16.190719999999999</v>
      </c>
      <c r="Q17" s="57">
        <v>16.346399999999999</v>
      </c>
      <c r="R17" s="57">
        <v>16.502079999999999</v>
      </c>
      <c r="S17" s="57">
        <v>16.65776</v>
      </c>
      <c r="T17" s="57">
        <v>16.81344</v>
      </c>
      <c r="U17" s="57">
        <v>16.96912</v>
      </c>
      <c r="V17" s="57">
        <v>17.1248</v>
      </c>
      <c r="W17" s="57">
        <v>17.280480000000001</v>
      </c>
      <c r="X17" s="57">
        <v>17.436159999999997</v>
      </c>
      <c r="Y17" s="57">
        <v>17.591840000000001</v>
      </c>
      <c r="Z17" s="57">
        <v>17.747520000000002</v>
      </c>
      <c r="AA17" s="57">
        <v>17.903199999999998</v>
      </c>
      <c r="AB17" s="57">
        <v>18.058879999999998</v>
      </c>
      <c r="AC17" s="57">
        <v>18.214559999999999</v>
      </c>
      <c r="AD17" s="57">
        <v>18.370239999999999</v>
      </c>
      <c r="AE17" s="57">
        <v>18.525919999999999</v>
      </c>
      <c r="AF17" s="58">
        <v>18.6816</v>
      </c>
    </row>
    <row r="18" spans="1:32" ht="21" x14ac:dyDescent="0.25">
      <c r="A18" s="52" t="s">
        <v>15</v>
      </c>
      <c r="B18" s="57">
        <v>9.687599999999998</v>
      </c>
      <c r="C18" s="57">
        <v>9.7952399999999979</v>
      </c>
      <c r="D18" s="57">
        <v>9.9028799999999979</v>
      </c>
      <c r="E18" s="57">
        <v>10.01052</v>
      </c>
      <c r="F18" s="57">
        <v>10.118159999999998</v>
      </c>
      <c r="G18" s="64">
        <v>10.225799999999998</v>
      </c>
      <c r="H18" s="57">
        <v>10.333439999999998</v>
      </c>
      <c r="I18" s="57">
        <v>10.441079999999998</v>
      </c>
      <c r="J18" s="57">
        <v>10.548719999999999</v>
      </c>
      <c r="K18" s="57">
        <v>10.656359999999998</v>
      </c>
      <c r="L18" s="57">
        <v>10.763999999999998</v>
      </c>
      <c r="M18" s="57">
        <v>10.871639999999998</v>
      </c>
      <c r="N18" s="57">
        <v>10.979279999999997</v>
      </c>
      <c r="O18" s="57">
        <v>11.086919999999999</v>
      </c>
      <c r="P18" s="57">
        <v>11.194559999999999</v>
      </c>
      <c r="Q18" s="57">
        <v>11.302199999999997</v>
      </c>
      <c r="R18" s="57">
        <v>11.409839999999997</v>
      </c>
      <c r="S18" s="57">
        <v>11.517479999999997</v>
      </c>
      <c r="T18" s="57">
        <v>11.625119999999999</v>
      </c>
      <c r="U18" s="57">
        <v>11.732759999999999</v>
      </c>
      <c r="V18" s="57">
        <v>11.840399999999997</v>
      </c>
      <c r="W18" s="57">
        <v>11.948039999999997</v>
      </c>
      <c r="X18" s="57">
        <v>12.055679999999997</v>
      </c>
      <c r="Y18" s="57">
        <v>12.163319999999999</v>
      </c>
      <c r="Z18" s="57">
        <v>12.270959999999999</v>
      </c>
      <c r="AA18" s="57">
        <v>12.378599999999997</v>
      </c>
      <c r="AB18" s="57">
        <v>12.486239999999997</v>
      </c>
      <c r="AC18" s="57">
        <v>12.593879999999997</v>
      </c>
      <c r="AD18" s="57">
        <v>12.701519999999999</v>
      </c>
      <c r="AE18" s="57">
        <v>12.809159999999999</v>
      </c>
      <c r="AF18" s="58">
        <v>12.916799999999999</v>
      </c>
    </row>
    <row r="19" spans="1:32" ht="21" x14ac:dyDescent="0.25">
      <c r="A19" s="52" t="s">
        <v>16</v>
      </c>
      <c r="B19" s="57">
        <v>11.606400000000001</v>
      </c>
      <c r="C19" s="57">
        <v>11.73536</v>
      </c>
      <c r="D19" s="57">
        <v>11.864319999999999</v>
      </c>
      <c r="E19" s="57">
        <v>11.993280000000002</v>
      </c>
      <c r="F19" s="57">
        <v>12.122240000000001</v>
      </c>
      <c r="G19" s="57">
        <v>12.251200000000001</v>
      </c>
      <c r="H19" s="57">
        <v>12.38016</v>
      </c>
      <c r="I19" s="57">
        <v>12.509119999999999</v>
      </c>
      <c r="J19" s="57">
        <v>12.638080000000002</v>
      </c>
      <c r="K19" s="57">
        <v>12.767040000000001</v>
      </c>
      <c r="L19" s="57">
        <v>12.896000000000001</v>
      </c>
      <c r="M19" s="57">
        <v>13.02496</v>
      </c>
      <c r="N19" s="57">
        <v>13.153919999999999</v>
      </c>
      <c r="O19" s="57">
        <v>13.282880000000002</v>
      </c>
      <c r="P19" s="57">
        <v>13.411840000000002</v>
      </c>
      <c r="Q19" s="57">
        <v>13.540800000000001</v>
      </c>
      <c r="R19" s="57">
        <v>13.66976</v>
      </c>
      <c r="S19" s="57">
        <v>13.798719999999999</v>
      </c>
      <c r="T19" s="57">
        <v>13.927680000000002</v>
      </c>
      <c r="U19" s="57">
        <v>14.056640000000002</v>
      </c>
      <c r="V19" s="57">
        <v>14.185600000000001</v>
      </c>
      <c r="W19" s="57">
        <v>14.31456</v>
      </c>
      <c r="X19" s="57">
        <v>14.443519999999999</v>
      </c>
      <c r="Y19" s="57">
        <v>14.572480000000002</v>
      </c>
      <c r="Z19" s="57">
        <v>14.701440000000002</v>
      </c>
      <c r="AA19" s="57">
        <v>14.830400000000001</v>
      </c>
      <c r="AB19" s="57">
        <v>14.95936</v>
      </c>
      <c r="AC19" s="57">
        <v>15.08832</v>
      </c>
      <c r="AD19" s="57">
        <v>15.217280000000002</v>
      </c>
      <c r="AE19" s="57">
        <v>15.346240000000002</v>
      </c>
      <c r="AF19" s="58">
        <v>15.475200000000001</v>
      </c>
    </row>
    <row r="20" spans="1:32" ht="21" x14ac:dyDescent="0.25">
      <c r="A20" s="52" t="s">
        <v>17</v>
      </c>
      <c r="B20" s="57">
        <v>14.157</v>
      </c>
      <c r="C20" s="57">
        <v>14.314299999999999</v>
      </c>
      <c r="D20" s="57">
        <v>14.471599999999999</v>
      </c>
      <c r="E20" s="57">
        <v>14.628900000000002</v>
      </c>
      <c r="F20" s="57">
        <v>14.786200000000001</v>
      </c>
      <c r="G20" s="57">
        <v>14.9435</v>
      </c>
      <c r="H20" s="57">
        <v>15.1008</v>
      </c>
      <c r="I20" s="57">
        <v>15.258099999999999</v>
      </c>
      <c r="J20" s="57">
        <v>15.4154</v>
      </c>
      <c r="K20" s="57">
        <v>15.572699999999999</v>
      </c>
      <c r="L20" s="57">
        <v>15.73</v>
      </c>
      <c r="M20" s="57">
        <v>15.8873</v>
      </c>
      <c r="N20" s="57">
        <v>16.044599999999999</v>
      </c>
      <c r="O20" s="57">
        <v>16.201900000000002</v>
      </c>
      <c r="P20" s="57">
        <v>16.359200000000001</v>
      </c>
      <c r="Q20" s="57">
        <v>16.516500000000001</v>
      </c>
      <c r="R20" s="57">
        <v>16.6738</v>
      </c>
      <c r="S20" s="57">
        <v>16.831099999999999</v>
      </c>
      <c r="T20" s="57">
        <v>16.988400000000002</v>
      </c>
      <c r="U20" s="57">
        <v>17.145700000000001</v>
      </c>
      <c r="V20" s="57">
        <v>17.303000000000001</v>
      </c>
      <c r="W20" s="57">
        <v>17.4603</v>
      </c>
      <c r="X20" s="57">
        <v>17.617599999999999</v>
      </c>
      <c r="Y20" s="57">
        <v>17.774900000000002</v>
      </c>
      <c r="Z20" s="57">
        <v>17.932200000000002</v>
      </c>
      <c r="AA20" s="57">
        <v>18.089500000000001</v>
      </c>
      <c r="AB20" s="57">
        <v>18.2468</v>
      </c>
      <c r="AC20" s="57">
        <v>18.4041</v>
      </c>
      <c r="AD20" s="57">
        <v>18.561399999999999</v>
      </c>
      <c r="AE20" s="57">
        <v>18.718699999999998</v>
      </c>
      <c r="AF20" s="58">
        <v>18.875999999999998</v>
      </c>
    </row>
    <row r="21" spans="1:32" ht="21" x14ac:dyDescent="0.25">
      <c r="A21" s="52" t="s">
        <v>18</v>
      </c>
      <c r="B21" s="57">
        <v>17.058600000000002</v>
      </c>
      <c r="C21" s="57">
        <v>17.248139999999999</v>
      </c>
      <c r="D21" s="57">
        <v>17.43768</v>
      </c>
      <c r="E21" s="57">
        <v>17.627220000000005</v>
      </c>
      <c r="F21" s="57">
        <v>17.816760000000002</v>
      </c>
      <c r="G21" s="57">
        <v>18.006300000000003</v>
      </c>
      <c r="H21" s="57">
        <v>18.19584</v>
      </c>
      <c r="I21" s="57">
        <v>18.385380000000001</v>
      </c>
      <c r="J21" s="57">
        <v>18.574920000000002</v>
      </c>
      <c r="K21" s="57">
        <v>18.764460000000003</v>
      </c>
      <c r="L21" s="57">
        <v>18.954000000000001</v>
      </c>
      <c r="M21" s="57">
        <v>19.143540000000002</v>
      </c>
      <c r="N21" s="57">
        <v>19.333079999999999</v>
      </c>
      <c r="O21" s="57">
        <v>19.522620000000003</v>
      </c>
      <c r="P21" s="57">
        <v>19.712160000000004</v>
      </c>
      <c r="Q21" s="57">
        <v>19.901700000000002</v>
      </c>
      <c r="R21" s="57">
        <v>20.091240000000003</v>
      </c>
      <c r="S21" s="57">
        <v>20.28078</v>
      </c>
      <c r="T21" s="57">
        <v>20.470320000000005</v>
      </c>
      <c r="U21" s="57">
        <v>20.659860000000002</v>
      </c>
      <c r="V21" s="57">
        <v>20.849400000000003</v>
      </c>
      <c r="W21" s="57">
        <v>21.03894</v>
      </c>
      <c r="X21" s="57">
        <v>21.228480000000001</v>
      </c>
      <c r="Y21" s="57">
        <v>21.418020000000002</v>
      </c>
      <c r="Z21" s="57">
        <v>21.607560000000003</v>
      </c>
      <c r="AA21" s="57">
        <v>21.797100000000004</v>
      </c>
      <c r="AB21" s="57">
        <v>21.986640000000001</v>
      </c>
      <c r="AC21" s="57">
        <v>22.176180000000002</v>
      </c>
      <c r="AD21" s="57">
        <v>22.365720000000003</v>
      </c>
      <c r="AE21" s="57">
        <v>22.555260000000004</v>
      </c>
      <c r="AF21" s="58">
        <v>22.744800000000001</v>
      </c>
    </row>
    <row r="22" spans="1:32" ht="21" x14ac:dyDescent="0.25">
      <c r="A22" s="52" t="s">
        <v>19</v>
      </c>
      <c r="B22" s="57">
        <v>11.716199999999999</v>
      </c>
      <c r="C22" s="57">
        <v>11.846379999999998</v>
      </c>
      <c r="D22" s="57">
        <v>11.976559999999997</v>
      </c>
      <c r="E22" s="57">
        <v>12.10674</v>
      </c>
      <c r="F22" s="57">
        <v>12.23692</v>
      </c>
      <c r="G22" s="57">
        <v>12.367099999999999</v>
      </c>
      <c r="H22" s="57">
        <v>12.497279999999998</v>
      </c>
      <c r="I22" s="57">
        <v>12.627459999999997</v>
      </c>
      <c r="J22" s="57">
        <v>12.757639999999999</v>
      </c>
      <c r="K22" s="57">
        <v>12.88782</v>
      </c>
      <c r="L22" s="57">
        <v>13.017999999999999</v>
      </c>
      <c r="M22" s="57">
        <v>13.148179999999998</v>
      </c>
      <c r="N22" s="57">
        <v>13.278359999999997</v>
      </c>
      <c r="O22" s="57">
        <v>13.408539999999999</v>
      </c>
      <c r="P22" s="57">
        <v>13.53872</v>
      </c>
      <c r="Q22" s="57">
        <v>13.668899999999999</v>
      </c>
      <c r="R22" s="57">
        <v>13.799079999999998</v>
      </c>
      <c r="S22" s="57">
        <v>13.929259999999998</v>
      </c>
      <c r="T22" s="57">
        <v>14.059439999999999</v>
      </c>
      <c r="U22" s="57">
        <v>14.189619999999998</v>
      </c>
      <c r="V22" s="57">
        <v>14.319799999999999</v>
      </c>
      <c r="W22" s="57">
        <v>14.449979999999998</v>
      </c>
      <c r="X22" s="57">
        <v>14.580159999999998</v>
      </c>
      <c r="Y22" s="57">
        <v>14.710339999999999</v>
      </c>
      <c r="Z22" s="57">
        <v>14.840519999999998</v>
      </c>
      <c r="AA22" s="57">
        <v>14.970699999999999</v>
      </c>
      <c r="AB22" s="57">
        <v>15.100879999999998</v>
      </c>
      <c r="AC22" s="57">
        <v>15.231059999999998</v>
      </c>
      <c r="AD22" s="57">
        <v>15.361239999999999</v>
      </c>
      <c r="AE22" s="57">
        <v>15.491419999999998</v>
      </c>
      <c r="AF22" s="58">
        <v>15.621599999999997</v>
      </c>
    </row>
    <row r="23" spans="1:32" ht="21" x14ac:dyDescent="0.25">
      <c r="A23" s="52" t="s">
        <v>20</v>
      </c>
      <c r="B23" s="57">
        <v>13.662000000000001</v>
      </c>
      <c r="C23" s="57">
        <v>13.813799999999999</v>
      </c>
      <c r="D23" s="57">
        <v>13.965599999999998</v>
      </c>
      <c r="E23" s="57">
        <v>14.117400000000002</v>
      </c>
      <c r="F23" s="57">
        <v>14.269200000000001</v>
      </c>
      <c r="G23" s="57">
        <v>14.420999999999999</v>
      </c>
      <c r="H23" s="57">
        <v>14.572799999999999</v>
      </c>
      <c r="I23" s="57">
        <v>14.724599999999999</v>
      </c>
      <c r="J23" s="57">
        <v>14.876400000000002</v>
      </c>
      <c r="K23" s="57">
        <v>15.0282</v>
      </c>
      <c r="L23" s="57">
        <v>15.18</v>
      </c>
      <c r="M23" s="57">
        <v>15.331799999999999</v>
      </c>
      <c r="N23" s="57">
        <v>15.483599999999999</v>
      </c>
      <c r="O23" s="57">
        <v>15.635400000000001</v>
      </c>
      <c r="P23" s="57">
        <v>15.7872</v>
      </c>
      <c r="Q23" s="57">
        <v>15.939</v>
      </c>
      <c r="R23" s="57">
        <v>16.090799999999998</v>
      </c>
      <c r="S23" s="57">
        <v>16.242599999999999</v>
      </c>
      <c r="T23" s="57">
        <v>16.394400000000001</v>
      </c>
      <c r="U23" s="57">
        <v>16.546200000000002</v>
      </c>
      <c r="V23" s="57">
        <v>16.698</v>
      </c>
      <c r="W23" s="57">
        <v>16.849799999999998</v>
      </c>
      <c r="X23" s="57">
        <v>17.0016</v>
      </c>
      <c r="Y23" s="57">
        <v>17.153400000000001</v>
      </c>
      <c r="Z23" s="57">
        <v>17.305199999999999</v>
      </c>
      <c r="AA23" s="57">
        <v>17.457000000000001</v>
      </c>
      <c r="AB23" s="57">
        <v>17.608799999999999</v>
      </c>
      <c r="AC23" s="57">
        <v>17.7606</v>
      </c>
      <c r="AD23" s="57">
        <v>17.912400000000002</v>
      </c>
      <c r="AE23" s="57">
        <v>18.0642</v>
      </c>
      <c r="AF23" s="58">
        <v>18.216000000000001</v>
      </c>
    </row>
    <row r="24" spans="1:32" ht="21" x14ac:dyDescent="0.25">
      <c r="A24" s="52" t="s">
        <v>21</v>
      </c>
      <c r="B24" s="57">
        <v>15.1389</v>
      </c>
      <c r="C24" s="57">
        <v>15.307109999999998</v>
      </c>
      <c r="D24" s="57">
        <v>15.475319999999998</v>
      </c>
      <c r="E24" s="57">
        <v>15.64353</v>
      </c>
      <c r="F24" s="57">
        <v>15.81174</v>
      </c>
      <c r="G24" s="57">
        <v>15.979949999999999</v>
      </c>
      <c r="H24" s="57">
        <v>16.148159999999997</v>
      </c>
      <c r="I24" s="57">
        <v>16.316369999999999</v>
      </c>
      <c r="J24" s="57">
        <v>16.484580000000001</v>
      </c>
      <c r="K24" s="57">
        <v>16.65279</v>
      </c>
      <c r="L24" s="57">
        <v>16.820999999999998</v>
      </c>
      <c r="M24" s="57">
        <v>16.98921</v>
      </c>
      <c r="N24" s="57">
        <v>17.157419999999998</v>
      </c>
      <c r="O24" s="57">
        <v>17.32563</v>
      </c>
      <c r="P24" s="57">
        <v>17.493839999999999</v>
      </c>
      <c r="Q24" s="57">
        <v>17.662050000000001</v>
      </c>
      <c r="R24" s="57">
        <v>17.830259999999999</v>
      </c>
      <c r="S24" s="57">
        <v>17.998469999999998</v>
      </c>
      <c r="T24" s="57">
        <v>18.166679999999999</v>
      </c>
      <c r="U24" s="57">
        <v>18.334890000000001</v>
      </c>
      <c r="V24" s="57">
        <v>18.5031</v>
      </c>
      <c r="W24" s="57">
        <v>18.671309999999998</v>
      </c>
      <c r="X24" s="57">
        <v>18.839519999999997</v>
      </c>
      <c r="Y24" s="57">
        <v>19.007729999999999</v>
      </c>
      <c r="Z24" s="57">
        <v>19.175940000000001</v>
      </c>
      <c r="AA24" s="57">
        <v>19.344149999999999</v>
      </c>
      <c r="AB24" s="57">
        <v>19.512359999999997</v>
      </c>
      <c r="AC24" s="57">
        <v>19.680569999999999</v>
      </c>
      <c r="AD24" s="57">
        <v>19.848780000000001</v>
      </c>
      <c r="AE24" s="57">
        <v>20.01699</v>
      </c>
      <c r="AF24" s="58">
        <v>20.185199999999998</v>
      </c>
    </row>
    <row r="25" spans="1:32" ht="21" x14ac:dyDescent="0.25">
      <c r="A25" s="52" t="s">
        <v>22</v>
      </c>
      <c r="B25" s="57">
        <v>17.822700000000001</v>
      </c>
      <c r="C25" s="57">
        <v>18.02073</v>
      </c>
      <c r="D25" s="57">
        <v>18.21876</v>
      </c>
      <c r="E25" s="57">
        <v>18.416790000000002</v>
      </c>
      <c r="F25" s="57">
        <v>18.614820000000002</v>
      </c>
      <c r="G25" s="57">
        <v>18.812850000000001</v>
      </c>
      <c r="H25" s="57">
        <v>19.01088</v>
      </c>
      <c r="I25" s="57">
        <v>19.208909999999999</v>
      </c>
      <c r="J25" s="57">
        <v>19.406940000000002</v>
      </c>
      <c r="K25" s="57">
        <v>19.604970000000002</v>
      </c>
      <c r="L25" s="57">
        <v>19.803000000000001</v>
      </c>
      <c r="M25" s="57">
        <v>20.00103</v>
      </c>
      <c r="N25" s="57">
        <v>20.199059999999999</v>
      </c>
      <c r="O25" s="57">
        <v>20.397090000000002</v>
      </c>
      <c r="P25" s="57">
        <v>20.595120000000001</v>
      </c>
      <c r="Q25" s="57">
        <v>20.793150000000001</v>
      </c>
      <c r="R25" s="57">
        <v>20.99118</v>
      </c>
      <c r="S25" s="57">
        <v>21.189209999999999</v>
      </c>
      <c r="T25" s="57">
        <v>21.387240000000002</v>
      </c>
      <c r="U25" s="57">
        <v>21.585270000000001</v>
      </c>
      <c r="V25" s="57">
        <v>21.783300000000001</v>
      </c>
      <c r="W25" s="57">
        <v>21.98133</v>
      </c>
      <c r="X25" s="57">
        <v>22.179359999999999</v>
      </c>
      <c r="Y25" s="57">
        <v>22.377390000000002</v>
      </c>
      <c r="Z25" s="57">
        <v>22.575420000000001</v>
      </c>
      <c r="AA25" s="57">
        <v>22.77345</v>
      </c>
      <c r="AB25" s="57">
        <v>22.97148</v>
      </c>
      <c r="AC25" s="57">
        <v>23.169509999999999</v>
      </c>
      <c r="AD25" s="57">
        <v>23.367540000000002</v>
      </c>
      <c r="AE25" s="57">
        <v>23.565570000000001</v>
      </c>
      <c r="AF25" s="58">
        <v>23.763600000000004</v>
      </c>
    </row>
    <row r="26" spans="1:32" ht="21" x14ac:dyDescent="0.25">
      <c r="A26" s="52" t="s">
        <v>23</v>
      </c>
      <c r="B26" s="57">
        <v>13.703400000000002</v>
      </c>
      <c r="C26" s="57">
        <v>13.85566</v>
      </c>
      <c r="D26" s="57">
        <v>14.00792</v>
      </c>
      <c r="E26" s="57">
        <v>14.160180000000002</v>
      </c>
      <c r="F26" s="57">
        <v>14.312440000000002</v>
      </c>
      <c r="G26" s="57">
        <v>14.464700000000002</v>
      </c>
      <c r="H26" s="57">
        <v>14.616960000000001</v>
      </c>
      <c r="I26" s="57">
        <v>14.769220000000001</v>
      </c>
      <c r="J26" s="57">
        <v>14.921480000000003</v>
      </c>
      <c r="K26" s="57">
        <v>15.073740000000003</v>
      </c>
      <c r="L26" s="57">
        <v>15.226000000000003</v>
      </c>
      <c r="M26" s="57">
        <v>15.378260000000001</v>
      </c>
      <c r="N26" s="57">
        <v>15.530520000000001</v>
      </c>
      <c r="O26" s="57">
        <v>15.682780000000003</v>
      </c>
      <c r="P26" s="57">
        <v>15.835040000000003</v>
      </c>
      <c r="Q26" s="57">
        <v>15.987300000000001</v>
      </c>
      <c r="R26" s="57">
        <v>16.139560000000003</v>
      </c>
      <c r="S26" s="57">
        <v>16.291820000000001</v>
      </c>
      <c r="T26" s="57">
        <v>16.444080000000003</v>
      </c>
      <c r="U26" s="57">
        <v>16.596340000000001</v>
      </c>
      <c r="V26" s="57">
        <v>16.748600000000003</v>
      </c>
      <c r="W26" s="57">
        <v>16.900860000000002</v>
      </c>
      <c r="X26" s="57">
        <v>17.05312</v>
      </c>
      <c r="Y26" s="57">
        <v>17.205380000000002</v>
      </c>
      <c r="Z26" s="57">
        <v>17.357640000000004</v>
      </c>
      <c r="AA26" s="57">
        <v>17.509900000000002</v>
      </c>
      <c r="AB26" s="57">
        <v>17.66216</v>
      </c>
      <c r="AC26" s="57">
        <v>17.814420000000002</v>
      </c>
      <c r="AD26" s="57">
        <v>17.966680000000004</v>
      </c>
      <c r="AE26" s="57">
        <v>18.118940000000002</v>
      </c>
      <c r="AF26" s="58">
        <v>18.2712</v>
      </c>
    </row>
    <row r="27" spans="1:32" ht="21" x14ac:dyDescent="0.25">
      <c r="A27" s="52" t="s">
        <v>24</v>
      </c>
      <c r="B27" s="57">
        <v>14.364000000000001</v>
      </c>
      <c r="C27" s="57">
        <v>14.5236</v>
      </c>
      <c r="D27" s="57">
        <v>14.683199999999999</v>
      </c>
      <c r="E27" s="57">
        <v>14.842800000000002</v>
      </c>
      <c r="F27" s="57">
        <v>15.002400000000002</v>
      </c>
      <c r="G27" s="57">
        <v>15.162000000000001</v>
      </c>
      <c r="H27" s="57">
        <v>15.3216</v>
      </c>
      <c r="I27" s="57">
        <v>15.481199999999999</v>
      </c>
      <c r="J27" s="57">
        <v>15.640800000000002</v>
      </c>
      <c r="K27" s="57">
        <v>15.800400000000002</v>
      </c>
      <c r="L27" s="57">
        <v>15.96</v>
      </c>
      <c r="M27" s="57">
        <v>16.119600000000002</v>
      </c>
      <c r="N27" s="57">
        <v>16.279199999999999</v>
      </c>
      <c r="O27" s="57">
        <v>16.438800000000001</v>
      </c>
      <c r="P27" s="57">
        <v>16.598400000000002</v>
      </c>
      <c r="Q27" s="57">
        <v>16.758000000000003</v>
      </c>
      <c r="R27" s="57">
        <v>16.9176</v>
      </c>
      <c r="S27" s="57">
        <v>17.077200000000001</v>
      </c>
      <c r="T27" s="57">
        <v>17.236800000000002</v>
      </c>
      <c r="U27" s="57">
        <v>17.3964</v>
      </c>
      <c r="V27" s="57">
        <v>17.556000000000001</v>
      </c>
      <c r="W27" s="57">
        <v>17.715600000000002</v>
      </c>
      <c r="X27" s="57">
        <v>17.8752</v>
      </c>
      <c r="Y27" s="57">
        <v>18.034800000000001</v>
      </c>
      <c r="Z27" s="57">
        <v>18.194400000000002</v>
      </c>
      <c r="AA27" s="57">
        <v>18.353999999999999</v>
      </c>
      <c r="AB27" s="57">
        <v>18.5136</v>
      </c>
      <c r="AC27" s="57">
        <v>18.673200000000001</v>
      </c>
      <c r="AD27" s="57">
        <v>18.832800000000002</v>
      </c>
      <c r="AE27" s="57">
        <v>18.9924</v>
      </c>
      <c r="AF27" s="58">
        <v>19.152000000000001</v>
      </c>
    </row>
    <row r="28" spans="1:32" ht="21" x14ac:dyDescent="0.25">
      <c r="A28" s="52" t="s">
        <v>25</v>
      </c>
      <c r="B28" s="57">
        <v>17.123399999999997</v>
      </c>
      <c r="C28" s="57">
        <v>17.313659999999995</v>
      </c>
      <c r="D28" s="57">
        <v>17.503919999999994</v>
      </c>
      <c r="E28" s="57">
        <v>17.694179999999999</v>
      </c>
      <c r="F28" s="57">
        <v>17.884439999999998</v>
      </c>
      <c r="G28" s="57">
        <v>18.074699999999996</v>
      </c>
      <c r="H28" s="57">
        <v>18.264959999999995</v>
      </c>
      <c r="I28" s="57">
        <v>18.455219999999994</v>
      </c>
      <c r="J28" s="57">
        <v>18.645479999999999</v>
      </c>
      <c r="K28" s="57">
        <v>18.835739999999998</v>
      </c>
      <c r="L28" s="57">
        <v>19.025999999999996</v>
      </c>
      <c r="M28" s="57">
        <v>19.216259999999995</v>
      </c>
      <c r="N28" s="57">
        <v>19.406519999999993</v>
      </c>
      <c r="O28" s="57">
        <v>19.596779999999999</v>
      </c>
      <c r="P28" s="57">
        <v>19.787039999999998</v>
      </c>
      <c r="Q28" s="57">
        <v>19.977299999999996</v>
      </c>
      <c r="R28" s="57">
        <v>20.167559999999995</v>
      </c>
      <c r="S28" s="57">
        <v>20.357819999999993</v>
      </c>
      <c r="T28" s="57">
        <v>20.548079999999999</v>
      </c>
      <c r="U28" s="57">
        <v>20.738339999999997</v>
      </c>
      <c r="V28" s="57">
        <v>20.928599999999996</v>
      </c>
      <c r="W28" s="57">
        <v>21.118859999999994</v>
      </c>
      <c r="X28" s="57">
        <v>21.309119999999993</v>
      </c>
      <c r="Y28" s="57">
        <v>21.499379999999999</v>
      </c>
      <c r="Z28" s="57">
        <v>21.689639999999997</v>
      </c>
      <c r="AA28" s="57">
        <v>21.879899999999996</v>
      </c>
      <c r="AB28" s="57">
        <v>22.070159999999994</v>
      </c>
      <c r="AC28" s="57">
        <v>22.260419999999993</v>
      </c>
      <c r="AD28" s="57">
        <v>22.450679999999998</v>
      </c>
      <c r="AE28" s="57">
        <v>22.640939999999997</v>
      </c>
      <c r="AF28" s="58">
        <v>22.831199999999995</v>
      </c>
    </row>
    <row r="29" spans="1:32" ht="21" x14ac:dyDescent="0.25">
      <c r="A29" s="52" t="s">
        <v>26</v>
      </c>
      <c r="B29" s="57">
        <v>19.920600000000004</v>
      </c>
      <c r="C29" s="57">
        <v>20.141940000000005</v>
      </c>
      <c r="D29" s="57">
        <v>20.363280000000003</v>
      </c>
      <c r="E29" s="57">
        <v>20.584620000000005</v>
      </c>
      <c r="F29" s="57">
        <v>20.805960000000006</v>
      </c>
      <c r="G29" s="57">
        <v>21.027300000000004</v>
      </c>
      <c r="H29" s="57">
        <v>21.248640000000005</v>
      </c>
      <c r="I29" s="57">
        <v>21.469980000000003</v>
      </c>
      <c r="J29" s="57">
        <v>21.691320000000005</v>
      </c>
      <c r="K29" s="57">
        <v>21.912660000000006</v>
      </c>
      <c r="L29" s="57">
        <v>22.134000000000004</v>
      </c>
      <c r="M29" s="57">
        <v>22.355340000000005</v>
      </c>
      <c r="N29" s="57">
        <v>22.576680000000003</v>
      </c>
      <c r="O29" s="57">
        <v>22.798020000000008</v>
      </c>
      <c r="P29" s="57">
        <v>23.019360000000006</v>
      </c>
      <c r="Q29" s="57">
        <v>23.240700000000004</v>
      </c>
      <c r="R29" s="57">
        <v>23.462040000000005</v>
      </c>
      <c r="S29" s="57">
        <v>23.683380000000003</v>
      </c>
      <c r="T29" s="57">
        <v>23.904720000000008</v>
      </c>
      <c r="U29" s="57">
        <v>24.126060000000006</v>
      </c>
      <c r="V29" s="57">
        <v>24.347400000000004</v>
      </c>
      <c r="W29" s="57">
        <v>24.568740000000005</v>
      </c>
      <c r="X29" s="57">
        <v>24.790080000000003</v>
      </c>
      <c r="Y29" s="57">
        <v>25.011420000000008</v>
      </c>
      <c r="Z29" s="57">
        <v>25.232760000000006</v>
      </c>
      <c r="AA29" s="57">
        <v>25.454100000000004</v>
      </c>
      <c r="AB29" s="57">
        <v>25.675440000000005</v>
      </c>
      <c r="AC29" s="57">
        <v>25.896780000000003</v>
      </c>
      <c r="AD29" s="57">
        <v>26.118120000000008</v>
      </c>
      <c r="AE29" s="57">
        <v>26.339460000000006</v>
      </c>
      <c r="AF29" s="58">
        <v>26.560800000000008</v>
      </c>
    </row>
    <row r="30" spans="1:32" ht="21" x14ac:dyDescent="0.25">
      <c r="A30" s="52" t="s">
        <v>27</v>
      </c>
      <c r="B30" s="57">
        <v>13.702500000000001</v>
      </c>
      <c r="C30" s="57">
        <v>13.854749999999999</v>
      </c>
      <c r="D30" s="57">
        <v>14.006999999999998</v>
      </c>
      <c r="E30" s="57">
        <v>14.15925</v>
      </c>
      <c r="F30" s="57">
        <v>14.311500000000001</v>
      </c>
      <c r="G30" s="57">
        <v>14.463749999999999</v>
      </c>
      <c r="H30" s="57">
        <v>14.616</v>
      </c>
      <c r="I30" s="57">
        <v>14.768249999999998</v>
      </c>
      <c r="J30" s="57">
        <v>14.920500000000001</v>
      </c>
      <c r="K30" s="57">
        <v>15.072750000000001</v>
      </c>
      <c r="L30" s="57">
        <v>15.225</v>
      </c>
      <c r="M30" s="57">
        <v>15.377249999999998</v>
      </c>
      <c r="N30" s="57">
        <v>15.529499999999999</v>
      </c>
      <c r="O30" s="57">
        <v>15.681750000000001</v>
      </c>
      <c r="P30" s="57">
        <v>15.834</v>
      </c>
      <c r="Q30" s="57">
        <v>15.98625</v>
      </c>
      <c r="R30" s="57">
        <v>16.138500000000001</v>
      </c>
      <c r="S30" s="57">
        <v>16.290749999999999</v>
      </c>
      <c r="T30" s="57">
        <v>16.443000000000001</v>
      </c>
      <c r="U30" s="57">
        <v>16.59525</v>
      </c>
      <c r="V30" s="57">
        <v>16.747499999999999</v>
      </c>
      <c r="W30" s="57">
        <v>16.899749999999997</v>
      </c>
      <c r="X30" s="57">
        <v>17.052</v>
      </c>
      <c r="Y30" s="57">
        <v>17.204250000000002</v>
      </c>
      <c r="Z30" s="57">
        <v>17.3565</v>
      </c>
      <c r="AA30" s="57">
        <v>17.508749999999999</v>
      </c>
      <c r="AB30" s="57">
        <v>17.660999999999998</v>
      </c>
      <c r="AC30" s="57">
        <v>17.81325</v>
      </c>
      <c r="AD30" s="57">
        <v>17.965500000000002</v>
      </c>
      <c r="AE30" s="57">
        <v>18.117750000000001</v>
      </c>
      <c r="AF30" s="58">
        <v>18.27</v>
      </c>
    </row>
    <row r="31" spans="1:32" ht="21" x14ac:dyDescent="0.25">
      <c r="A31" s="52" t="s">
        <v>28</v>
      </c>
      <c r="B31" s="57">
        <v>15.025499999999999</v>
      </c>
      <c r="C31" s="57">
        <v>15.192449999999999</v>
      </c>
      <c r="D31" s="57">
        <v>15.359399999999999</v>
      </c>
      <c r="E31" s="57">
        <v>15.526350000000001</v>
      </c>
      <c r="F31" s="57">
        <v>15.693300000000001</v>
      </c>
      <c r="G31" s="57">
        <v>15.860250000000001</v>
      </c>
      <c r="H31" s="57">
        <v>16.027200000000001</v>
      </c>
      <c r="I31" s="57">
        <v>16.194149999999997</v>
      </c>
      <c r="J31" s="57">
        <v>16.3611</v>
      </c>
      <c r="K31" s="57">
        <v>16.52805</v>
      </c>
      <c r="L31" s="57">
        <v>16.695</v>
      </c>
      <c r="M31" s="57">
        <v>16.86195</v>
      </c>
      <c r="N31" s="57">
        <v>17.0289</v>
      </c>
      <c r="O31" s="57">
        <v>17.19585</v>
      </c>
      <c r="P31" s="57">
        <v>17.3628</v>
      </c>
      <c r="Q31" s="57">
        <v>17.52975</v>
      </c>
      <c r="R31" s="57">
        <v>17.6967</v>
      </c>
      <c r="S31" s="57">
        <v>17.86365</v>
      </c>
      <c r="T31" s="57">
        <v>18.0306</v>
      </c>
      <c r="U31" s="57">
        <v>18.19755</v>
      </c>
      <c r="V31" s="57">
        <v>18.3645</v>
      </c>
      <c r="W31" s="57">
        <v>18.53145</v>
      </c>
      <c r="X31" s="57">
        <v>18.698399999999999</v>
      </c>
      <c r="Y31" s="57">
        <v>18.865349999999999</v>
      </c>
      <c r="Z31" s="57">
        <v>19.032299999999999</v>
      </c>
      <c r="AA31" s="57">
        <v>19.199249999999999</v>
      </c>
      <c r="AB31" s="57">
        <v>19.366199999999999</v>
      </c>
      <c r="AC31" s="57">
        <v>19.533149999999999</v>
      </c>
      <c r="AD31" s="57">
        <v>19.700100000000003</v>
      </c>
      <c r="AE31" s="57">
        <v>19.867049999999999</v>
      </c>
      <c r="AF31" s="58">
        <v>20.033999999999999</v>
      </c>
    </row>
    <row r="32" spans="1:32" ht="21" x14ac:dyDescent="0.25">
      <c r="A32" s="52" t="s">
        <v>29</v>
      </c>
      <c r="B32" s="57">
        <v>16.953299999999999</v>
      </c>
      <c r="C32" s="57">
        <v>17.141669999999998</v>
      </c>
      <c r="D32" s="57">
        <v>17.330039999999997</v>
      </c>
      <c r="E32" s="57">
        <v>17.518409999999999</v>
      </c>
      <c r="F32" s="57">
        <v>17.706779999999998</v>
      </c>
      <c r="G32" s="57">
        <v>17.895150000000001</v>
      </c>
      <c r="H32" s="57">
        <v>18.08352</v>
      </c>
      <c r="I32" s="57">
        <v>18.271889999999999</v>
      </c>
      <c r="J32" s="57">
        <v>18.460260000000002</v>
      </c>
      <c r="K32" s="57">
        <v>18.648630000000001</v>
      </c>
      <c r="L32" s="57">
        <v>18.837</v>
      </c>
      <c r="M32" s="57">
        <v>19.025369999999999</v>
      </c>
      <c r="N32" s="57">
        <v>19.213739999999998</v>
      </c>
      <c r="O32" s="57">
        <v>19.40211</v>
      </c>
      <c r="P32" s="57">
        <v>19.590479999999999</v>
      </c>
      <c r="Q32" s="57">
        <v>19.778849999999998</v>
      </c>
      <c r="R32" s="57">
        <v>19.967219999999998</v>
      </c>
      <c r="S32" s="57">
        <v>20.155589999999997</v>
      </c>
      <c r="T32" s="57">
        <v>20.343959999999999</v>
      </c>
      <c r="U32" s="57">
        <v>20.532329999999998</v>
      </c>
      <c r="V32" s="57">
        <v>20.720700000000001</v>
      </c>
      <c r="W32" s="57">
        <v>20.90907</v>
      </c>
      <c r="X32" s="57">
        <v>21.097439999999999</v>
      </c>
      <c r="Y32" s="57">
        <v>21.285810000000001</v>
      </c>
      <c r="Z32" s="57">
        <v>21.47418</v>
      </c>
      <c r="AA32" s="57">
        <v>21.66255</v>
      </c>
      <c r="AB32" s="57">
        <v>21.850919999999999</v>
      </c>
      <c r="AC32" s="57">
        <v>22.039289999999998</v>
      </c>
      <c r="AD32" s="57">
        <v>22.22766</v>
      </c>
      <c r="AE32" s="57">
        <v>22.416029999999999</v>
      </c>
      <c r="AF32" s="58">
        <v>22.604399999999998</v>
      </c>
    </row>
    <row r="33" spans="1:32" ht="21" x14ac:dyDescent="0.25">
      <c r="A33" s="52" t="s">
        <v>30</v>
      </c>
      <c r="B33" s="57">
        <v>20.771100000000001</v>
      </c>
      <c r="C33" s="57">
        <v>21.00189</v>
      </c>
      <c r="D33" s="57">
        <v>21.232679999999998</v>
      </c>
      <c r="E33" s="57">
        <v>21.463470000000001</v>
      </c>
      <c r="F33" s="57">
        <v>21.69426</v>
      </c>
      <c r="G33" s="57">
        <v>21.925049999999999</v>
      </c>
      <c r="H33" s="57">
        <v>22.155840000000001</v>
      </c>
      <c r="I33" s="57">
        <v>22.38663</v>
      </c>
      <c r="J33" s="57">
        <v>22.617420000000003</v>
      </c>
      <c r="K33" s="57">
        <v>22.848210000000002</v>
      </c>
      <c r="L33" s="57">
        <v>23.079000000000001</v>
      </c>
      <c r="M33" s="57">
        <v>23.30979</v>
      </c>
      <c r="N33" s="57">
        <v>23.540579999999999</v>
      </c>
      <c r="O33" s="57">
        <v>23.771370000000001</v>
      </c>
      <c r="P33" s="57">
        <v>24.00216</v>
      </c>
      <c r="Q33" s="57">
        <v>24.232950000000002</v>
      </c>
      <c r="R33" s="57">
        <v>24.463740000000001</v>
      </c>
      <c r="S33" s="57">
        <v>24.69453</v>
      </c>
      <c r="T33" s="57">
        <v>24.925320000000003</v>
      </c>
      <c r="U33" s="57">
        <v>25.156110000000002</v>
      </c>
      <c r="V33" s="57">
        <v>25.386900000000001</v>
      </c>
      <c r="W33" s="57">
        <v>25.61769</v>
      </c>
      <c r="X33" s="57">
        <v>25.848479999999999</v>
      </c>
      <c r="Y33" s="57">
        <v>26.079270000000001</v>
      </c>
      <c r="Z33" s="57">
        <v>26.31006</v>
      </c>
      <c r="AA33" s="57">
        <v>26.540849999999999</v>
      </c>
      <c r="AB33" s="57">
        <v>26.771640000000001</v>
      </c>
      <c r="AC33" s="57">
        <v>27.00243</v>
      </c>
      <c r="AD33" s="57">
        <v>27.233220000000003</v>
      </c>
      <c r="AE33" s="57">
        <v>27.464010000000002</v>
      </c>
      <c r="AF33" s="58">
        <v>27.694800000000001</v>
      </c>
    </row>
    <row r="34" spans="1:32" ht="21" x14ac:dyDescent="0.25">
      <c r="A34" s="52" t="s">
        <v>31</v>
      </c>
      <c r="B34" s="57">
        <v>24.102</v>
      </c>
      <c r="C34" s="57">
        <v>24.369799999999998</v>
      </c>
      <c r="D34" s="57">
        <v>24.637599999999999</v>
      </c>
      <c r="E34" s="57">
        <v>24.9054</v>
      </c>
      <c r="F34" s="57">
        <v>25.173200000000001</v>
      </c>
      <c r="G34" s="57">
        <v>25.440999999999999</v>
      </c>
      <c r="H34" s="57">
        <v>25.7088</v>
      </c>
      <c r="I34" s="57">
        <v>25.976599999999998</v>
      </c>
      <c r="J34" s="57">
        <v>26.244400000000002</v>
      </c>
      <c r="K34" s="57">
        <v>26.5122</v>
      </c>
      <c r="L34" s="57">
        <v>26.78</v>
      </c>
      <c r="M34" s="57">
        <v>27.047799999999999</v>
      </c>
      <c r="N34" s="57">
        <v>27.315599999999996</v>
      </c>
      <c r="O34" s="57">
        <v>27.583400000000001</v>
      </c>
      <c r="P34" s="57">
        <v>27.851199999999999</v>
      </c>
      <c r="Q34" s="57">
        <v>28.119</v>
      </c>
      <c r="R34" s="57">
        <v>28.386799999999997</v>
      </c>
      <c r="S34" s="57">
        <v>28.654599999999999</v>
      </c>
      <c r="T34" s="57">
        <v>28.9224</v>
      </c>
      <c r="U34" s="57">
        <v>29.190200000000001</v>
      </c>
      <c r="V34" s="57">
        <v>29.457999999999998</v>
      </c>
      <c r="W34" s="57">
        <v>29.7258</v>
      </c>
      <c r="X34" s="57">
        <v>29.993599999999997</v>
      </c>
      <c r="Y34" s="57">
        <v>30.261400000000002</v>
      </c>
      <c r="Z34" s="57">
        <v>30.529199999999999</v>
      </c>
      <c r="AA34" s="57">
        <v>30.797000000000001</v>
      </c>
      <c r="AB34" s="57">
        <v>31.064799999999998</v>
      </c>
      <c r="AC34" s="57">
        <v>31.332599999999996</v>
      </c>
      <c r="AD34" s="57">
        <v>31.6004</v>
      </c>
      <c r="AE34" s="57">
        <v>31.868200000000002</v>
      </c>
      <c r="AF34" s="58">
        <v>32.135999999999996</v>
      </c>
    </row>
    <row r="35" spans="1:32" ht="21" x14ac:dyDescent="0.25">
      <c r="A35" s="52" t="s">
        <v>32</v>
      </c>
      <c r="B35" s="57">
        <v>16.821000000000002</v>
      </c>
      <c r="C35" s="57">
        <v>17.007900000000003</v>
      </c>
      <c r="D35" s="57">
        <v>17.194800000000001</v>
      </c>
      <c r="E35" s="57">
        <v>17.381700000000002</v>
      </c>
      <c r="F35" s="57">
        <v>17.568600000000004</v>
      </c>
      <c r="G35" s="57">
        <v>17.755500000000001</v>
      </c>
      <c r="H35" s="57">
        <v>17.942400000000003</v>
      </c>
      <c r="I35" s="57">
        <v>18.129300000000001</v>
      </c>
      <c r="J35" s="57">
        <v>18.316200000000002</v>
      </c>
      <c r="K35" s="57">
        <v>18.503100000000003</v>
      </c>
      <c r="L35" s="57">
        <v>18.690000000000001</v>
      </c>
      <c r="M35" s="57">
        <v>18.876900000000003</v>
      </c>
      <c r="N35" s="57">
        <v>19.063800000000001</v>
      </c>
      <c r="O35" s="57">
        <v>19.250700000000002</v>
      </c>
      <c r="P35" s="57">
        <v>19.437600000000003</v>
      </c>
      <c r="Q35" s="57">
        <v>19.624500000000001</v>
      </c>
      <c r="R35" s="57">
        <v>19.811400000000003</v>
      </c>
      <c r="S35" s="57">
        <v>19.9983</v>
      </c>
      <c r="T35" s="57">
        <v>20.185200000000005</v>
      </c>
      <c r="U35" s="57">
        <v>20.372100000000003</v>
      </c>
      <c r="V35" s="57">
        <v>20.559000000000001</v>
      </c>
      <c r="W35" s="57">
        <v>20.745900000000002</v>
      </c>
      <c r="X35" s="57">
        <v>20.9328</v>
      </c>
      <c r="Y35" s="57">
        <v>21.119700000000005</v>
      </c>
      <c r="Z35" s="57">
        <v>21.306600000000003</v>
      </c>
      <c r="AA35" s="57">
        <v>21.493500000000001</v>
      </c>
      <c r="AB35" s="57">
        <v>21.680400000000002</v>
      </c>
      <c r="AC35" s="57">
        <v>21.8673</v>
      </c>
      <c r="AD35" s="57">
        <v>22.054200000000005</v>
      </c>
      <c r="AE35" s="57">
        <v>22.241100000000003</v>
      </c>
      <c r="AF35" s="58">
        <v>22.428000000000004</v>
      </c>
    </row>
    <row r="36" spans="1:32" ht="21" x14ac:dyDescent="0.25">
      <c r="A36" s="52" t="s">
        <v>33</v>
      </c>
      <c r="B36" s="57">
        <v>18.446399999999997</v>
      </c>
      <c r="C36" s="57">
        <v>18.651359999999997</v>
      </c>
      <c r="D36" s="57">
        <v>18.856319999999997</v>
      </c>
      <c r="E36" s="57">
        <v>19.06128</v>
      </c>
      <c r="F36" s="57">
        <v>19.26624</v>
      </c>
      <c r="G36" s="57">
        <v>19.4712</v>
      </c>
      <c r="H36" s="57">
        <v>19.676159999999999</v>
      </c>
      <c r="I36" s="57">
        <v>19.881119999999996</v>
      </c>
      <c r="J36" s="57">
        <v>20.086079999999999</v>
      </c>
      <c r="K36" s="57">
        <v>20.291039999999999</v>
      </c>
      <c r="L36" s="57">
        <v>20.495999999999999</v>
      </c>
      <c r="M36" s="57">
        <v>20.700959999999998</v>
      </c>
      <c r="N36" s="57">
        <v>20.905919999999998</v>
      </c>
      <c r="O36" s="57">
        <v>21.110880000000002</v>
      </c>
      <c r="P36" s="57">
        <v>21.315839999999998</v>
      </c>
      <c r="Q36" s="57">
        <v>21.520799999999998</v>
      </c>
      <c r="R36" s="57">
        <v>21.725759999999998</v>
      </c>
      <c r="S36" s="57">
        <v>21.930719999999997</v>
      </c>
      <c r="T36" s="57">
        <v>22.135680000000001</v>
      </c>
      <c r="U36" s="57">
        <v>22.34064</v>
      </c>
      <c r="V36" s="57">
        <v>22.5456</v>
      </c>
      <c r="W36" s="57">
        <v>22.750559999999997</v>
      </c>
      <c r="X36" s="57">
        <v>22.955519999999996</v>
      </c>
      <c r="Y36" s="57">
        <v>23.16048</v>
      </c>
      <c r="Z36" s="57">
        <v>23.36544</v>
      </c>
      <c r="AA36" s="57">
        <v>23.570399999999999</v>
      </c>
      <c r="AB36" s="57">
        <v>23.775359999999999</v>
      </c>
      <c r="AC36" s="57">
        <v>23.980319999999995</v>
      </c>
      <c r="AD36" s="57">
        <v>24.185279999999999</v>
      </c>
      <c r="AE36" s="57">
        <v>24.390239999999999</v>
      </c>
      <c r="AF36" s="58">
        <v>24.595199999999998</v>
      </c>
    </row>
    <row r="37" spans="1:32" ht="21" x14ac:dyDescent="0.25">
      <c r="A37" s="52" t="s">
        <v>34</v>
      </c>
      <c r="B37" s="57">
        <v>19.9557</v>
      </c>
      <c r="C37" s="57">
        <v>20.177429999999998</v>
      </c>
      <c r="D37" s="57">
        <v>20.399159999999998</v>
      </c>
      <c r="E37" s="57">
        <v>20.620889999999999</v>
      </c>
      <c r="F37" s="57">
        <v>20.84262</v>
      </c>
      <c r="G37" s="57">
        <v>21.064349999999997</v>
      </c>
      <c r="H37" s="57">
        <v>21.286079999999998</v>
      </c>
      <c r="I37" s="57">
        <v>21.507809999999996</v>
      </c>
      <c r="J37" s="57">
        <v>21.72954</v>
      </c>
      <c r="K37" s="57">
        <v>21.951269999999997</v>
      </c>
      <c r="L37" s="57">
        <v>22.172999999999998</v>
      </c>
      <c r="M37" s="57">
        <v>22.394729999999999</v>
      </c>
      <c r="N37" s="57">
        <v>22.616459999999996</v>
      </c>
      <c r="O37" s="57">
        <v>22.838190000000001</v>
      </c>
      <c r="P37" s="57">
        <v>23.059919999999998</v>
      </c>
      <c r="Q37" s="57">
        <v>23.281649999999999</v>
      </c>
      <c r="R37" s="57">
        <v>23.503379999999996</v>
      </c>
      <c r="S37" s="57">
        <v>23.725109999999997</v>
      </c>
      <c r="T37" s="57">
        <v>23.946839999999998</v>
      </c>
      <c r="U37" s="57">
        <v>24.168569999999999</v>
      </c>
      <c r="V37" s="57">
        <v>24.390299999999996</v>
      </c>
      <c r="W37" s="57">
        <v>24.612029999999997</v>
      </c>
      <c r="X37" s="57">
        <v>24.833759999999998</v>
      </c>
      <c r="Y37" s="57">
        <v>25.055489999999999</v>
      </c>
      <c r="Z37" s="57">
        <v>25.27722</v>
      </c>
      <c r="AA37" s="57">
        <v>25.498949999999997</v>
      </c>
      <c r="AB37" s="57">
        <v>25.720679999999998</v>
      </c>
      <c r="AC37" s="57">
        <v>25.942409999999995</v>
      </c>
      <c r="AD37" s="57">
        <v>26.16414</v>
      </c>
      <c r="AE37" s="57">
        <v>26.385869999999997</v>
      </c>
      <c r="AF37" s="58">
        <v>26.607599999999998</v>
      </c>
    </row>
    <row r="38" spans="1:32" ht="21" x14ac:dyDescent="0.25">
      <c r="A38" s="52" t="s">
        <v>35</v>
      </c>
      <c r="B38" s="57">
        <v>23.478300000000004</v>
      </c>
      <c r="C38" s="57">
        <v>23.739170000000005</v>
      </c>
      <c r="D38" s="57">
        <v>24.000040000000006</v>
      </c>
      <c r="E38" s="57">
        <v>24.26091000000001</v>
      </c>
      <c r="F38" s="57">
        <v>24.521780000000007</v>
      </c>
      <c r="G38" s="57">
        <v>24.782650000000007</v>
      </c>
      <c r="H38" s="57">
        <v>25.043520000000004</v>
      </c>
      <c r="I38" s="57">
        <v>25.304390000000005</v>
      </c>
      <c r="J38" s="57">
        <v>25.565260000000009</v>
      </c>
      <c r="K38" s="57">
        <v>25.826130000000006</v>
      </c>
      <c r="L38" s="57">
        <v>26.087000000000007</v>
      </c>
      <c r="M38" s="57">
        <v>26.347870000000007</v>
      </c>
      <c r="N38" s="57">
        <v>26.608740000000004</v>
      </c>
      <c r="O38" s="57">
        <v>26.869610000000009</v>
      </c>
      <c r="P38" s="57">
        <v>27.130480000000009</v>
      </c>
      <c r="Q38" s="57">
        <v>27.391350000000006</v>
      </c>
      <c r="R38" s="57">
        <v>27.652220000000007</v>
      </c>
      <c r="S38" s="57">
        <v>27.913090000000004</v>
      </c>
      <c r="T38" s="57">
        <v>28.173960000000008</v>
      </c>
      <c r="U38" s="57">
        <v>28.434830000000009</v>
      </c>
      <c r="V38" s="57">
        <v>28.695700000000009</v>
      </c>
      <c r="W38" s="57">
        <v>28.956570000000006</v>
      </c>
      <c r="X38" s="57">
        <v>29.217440000000007</v>
      </c>
      <c r="Y38" s="57">
        <v>29.478310000000011</v>
      </c>
      <c r="Z38" s="57">
        <v>29.739180000000008</v>
      </c>
      <c r="AA38" s="57">
        <v>30.000050000000009</v>
      </c>
      <c r="AB38" s="57">
        <v>30.260920000000006</v>
      </c>
      <c r="AC38" s="57">
        <v>30.521790000000006</v>
      </c>
      <c r="AD38" s="57">
        <v>30.782660000000011</v>
      </c>
      <c r="AE38" s="57">
        <v>31.043530000000008</v>
      </c>
      <c r="AF38" s="58">
        <v>31.304400000000008</v>
      </c>
    </row>
    <row r="39" spans="1:32" ht="21" x14ac:dyDescent="0.25">
      <c r="A39" s="52" t="s">
        <v>36</v>
      </c>
      <c r="B39" s="57">
        <v>17.879399999999997</v>
      </c>
      <c r="C39" s="57">
        <v>18.078059999999997</v>
      </c>
      <c r="D39" s="57">
        <v>18.276719999999997</v>
      </c>
      <c r="E39" s="57">
        <v>18.475379999999998</v>
      </c>
      <c r="F39" s="57">
        <v>18.674039999999998</v>
      </c>
      <c r="G39" s="57">
        <v>18.872699999999998</v>
      </c>
      <c r="H39" s="57">
        <v>19.071359999999995</v>
      </c>
      <c r="I39" s="57">
        <v>19.270019999999995</v>
      </c>
      <c r="J39" s="57">
        <v>19.468679999999999</v>
      </c>
      <c r="K39" s="57">
        <v>19.667339999999999</v>
      </c>
      <c r="L39" s="57">
        <v>19.865999999999996</v>
      </c>
      <c r="M39" s="57">
        <v>20.064659999999996</v>
      </c>
      <c r="N39" s="57">
        <v>20.263319999999997</v>
      </c>
      <c r="O39" s="57">
        <v>20.461979999999997</v>
      </c>
      <c r="P39" s="57">
        <v>20.660639999999997</v>
      </c>
      <c r="Q39" s="57">
        <v>20.859299999999998</v>
      </c>
      <c r="R39" s="57">
        <v>21.057959999999998</v>
      </c>
      <c r="S39" s="57">
        <v>21.256619999999995</v>
      </c>
      <c r="T39" s="57">
        <v>21.455279999999998</v>
      </c>
      <c r="U39" s="57">
        <v>21.653939999999999</v>
      </c>
      <c r="V39" s="57">
        <v>21.852599999999995</v>
      </c>
      <c r="W39" s="57">
        <v>22.051259999999996</v>
      </c>
      <c r="X39" s="57">
        <v>22.249919999999996</v>
      </c>
      <c r="Y39" s="57">
        <v>22.44858</v>
      </c>
      <c r="Z39" s="57">
        <v>22.647239999999996</v>
      </c>
      <c r="AA39" s="57">
        <v>22.845899999999997</v>
      </c>
      <c r="AB39" s="57">
        <v>23.044559999999997</v>
      </c>
      <c r="AC39" s="57">
        <v>23.243219999999994</v>
      </c>
      <c r="AD39" s="57">
        <v>23.441879999999998</v>
      </c>
      <c r="AE39" s="57">
        <v>23.640539999999998</v>
      </c>
      <c r="AF39" s="58">
        <v>23.839199999999998</v>
      </c>
    </row>
    <row r="40" spans="1:32" ht="21" x14ac:dyDescent="0.25">
      <c r="A40" s="52" t="s">
        <v>37</v>
      </c>
      <c r="B40" s="57">
        <v>20.033999999999999</v>
      </c>
      <c r="C40" s="57">
        <v>20.256599999999999</v>
      </c>
      <c r="D40" s="57">
        <v>20.479199999999999</v>
      </c>
      <c r="E40" s="57">
        <v>20.701800000000002</v>
      </c>
      <c r="F40" s="57">
        <v>20.924400000000002</v>
      </c>
      <c r="G40" s="57">
        <v>21.146999999999998</v>
      </c>
      <c r="H40" s="57">
        <v>21.369599999999998</v>
      </c>
      <c r="I40" s="57">
        <v>21.592199999999998</v>
      </c>
      <c r="J40" s="57">
        <v>21.814800000000002</v>
      </c>
      <c r="K40" s="57">
        <v>22.037400000000002</v>
      </c>
      <c r="L40" s="57">
        <v>22.259999999999998</v>
      </c>
      <c r="M40" s="57">
        <v>22.482599999999998</v>
      </c>
      <c r="N40" s="57">
        <v>22.705199999999998</v>
      </c>
      <c r="O40" s="57">
        <v>22.927800000000001</v>
      </c>
      <c r="P40" s="57">
        <v>23.150400000000001</v>
      </c>
      <c r="Q40" s="57">
        <v>23.373000000000001</v>
      </c>
      <c r="R40" s="57">
        <v>23.595599999999997</v>
      </c>
      <c r="S40" s="57">
        <v>23.818199999999997</v>
      </c>
      <c r="T40" s="57">
        <v>24.040800000000001</v>
      </c>
      <c r="U40" s="57">
        <v>24.263400000000001</v>
      </c>
      <c r="V40" s="57">
        <v>24.486000000000001</v>
      </c>
      <c r="W40" s="57">
        <v>24.708600000000001</v>
      </c>
      <c r="X40" s="57">
        <v>24.931199999999997</v>
      </c>
      <c r="Y40" s="57">
        <v>25.1538</v>
      </c>
      <c r="Z40" s="57">
        <v>25.3764</v>
      </c>
      <c r="AA40" s="57">
        <v>25.599</v>
      </c>
      <c r="AB40" s="57">
        <v>25.8216</v>
      </c>
      <c r="AC40" s="57">
        <v>26.044199999999996</v>
      </c>
      <c r="AD40" s="57">
        <v>26.2668</v>
      </c>
      <c r="AE40" s="57">
        <v>26.4894</v>
      </c>
      <c r="AF40" s="58">
        <v>26.712</v>
      </c>
    </row>
    <row r="41" spans="1:32" ht="21" x14ac:dyDescent="0.25">
      <c r="A41" s="52" t="s">
        <v>38</v>
      </c>
      <c r="B41" s="57">
        <v>21.384</v>
      </c>
      <c r="C41" s="57">
        <v>21.621599999999997</v>
      </c>
      <c r="D41" s="57">
        <v>21.859199999999998</v>
      </c>
      <c r="E41" s="57">
        <v>22.096800000000002</v>
      </c>
      <c r="F41" s="57">
        <v>22.334399999999999</v>
      </c>
      <c r="G41" s="57">
        <v>22.571999999999999</v>
      </c>
      <c r="H41" s="57">
        <v>22.8096</v>
      </c>
      <c r="I41" s="57">
        <v>23.047199999999997</v>
      </c>
      <c r="J41" s="57">
        <v>23.284800000000001</v>
      </c>
      <c r="K41" s="57">
        <v>23.522400000000001</v>
      </c>
      <c r="L41" s="57">
        <v>23.759999999999998</v>
      </c>
      <c r="M41" s="57">
        <v>23.997599999999998</v>
      </c>
      <c r="N41" s="57">
        <v>24.235199999999999</v>
      </c>
      <c r="O41" s="57">
        <v>24.472799999999999</v>
      </c>
      <c r="P41" s="57">
        <v>24.7104</v>
      </c>
      <c r="Q41" s="57">
        <v>24.948</v>
      </c>
      <c r="R41" s="57">
        <v>25.185599999999997</v>
      </c>
      <c r="S41" s="57">
        <v>25.423199999999998</v>
      </c>
      <c r="T41" s="57">
        <v>25.660800000000002</v>
      </c>
      <c r="U41" s="57">
        <v>25.898399999999999</v>
      </c>
      <c r="V41" s="57">
        <v>26.135999999999999</v>
      </c>
      <c r="W41" s="57">
        <v>26.373599999999996</v>
      </c>
      <c r="X41" s="57">
        <v>26.611199999999997</v>
      </c>
      <c r="Y41" s="57">
        <v>26.848800000000001</v>
      </c>
      <c r="Z41" s="57">
        <v>27.086400000000001</v>
      </c>
      <c r="AA41" s="57">
        <v>27.323999999999998</v>
      </c>
      <c r="AB41" s="57">
        <v>27.561599999999999</v>
      </c>
      <c r="AC41" s="57">
        <v>27.799199999999995</v>
      </c>
      <c r="AD41" s="57">
        <v>28.036799999999999</v>
      </c>
      <c r="AE41" s="57">
        <v>28.2744</v>
      </c>
      <c r="AF41" s="58">
        <v>28.512</v>
      </c>
    </row>
    <row r="42" spans="1:32" ht="21" x14ac:dyDescent="0.25">
      <c r="A42" s="52" t="s">
        <v>39</v>
      </c>
      <c r="B42" s="57">
        <v>25.704000000000001</v>
      </c>
      <c r="C42" s="57">
        <v>25.989599999999999</v>
      </c>
      <c r="D42" s="57">
        <v>26.275199999999998</v>
      </c>
      <c r="E42" s="57">
        <v>26.5608</v>
      </c>
      <c r="F42" s="57">
        <v>26.846399999999999</v>
      </c>
      <c r="G42" s="57">
        <v>27.131999999999998</v>
      </c>
      <c r="H42" s="57">
        <v>27.417599999999997</v>
      </c>
      <c r="I42" s="57">
        <v>27.703199999999995</v>
      </c>
      <c r="J42" s="57">
        <v>27.988800000000001</v>
      </c>
      <c r="K42" s="57">
        <v>28.2744</v>
      </c>
      <c r="L42" s="57">
        <v>28.56</v>
      </c>
      <c r="M42" s="57">
        <v>28.845599999999997</v>
      </c>
      <c r="N42" s="57">
        <v>29.131199999999996</v>
      </c>
      <c r="O42" s="57">
        <v>29.416800000000002</v>
      </c>
      <c r="P42" s="57">
        <v>29.702400000000001</v>
      </c>
      <c r="Q42" s="57">
        <v>29.988</v>
      </c>
      <c r="R42" s="57">
        <v>30.273599999999998</v>
      </c>
      <c r="S42" s="57">
        <v>30.559199999999997</v>
      </c>
      <c r="T42" s="57">
        <v>30.844799999999999</v>
      </c>
      <c r="U42" s="57">
        <v>31.130399999999998</v>
      </c>
      <c r="V42" s="57">
        <v>31.415999999999997</v>
      </c>
      <c r="W42" s="57">
        <v>31.701599999999999</v>
      </c>
      <c r="X42" s="57">
        <v>31.987199999999998</v>
      </c>
      <c r="Y42" s="57">
        <v>32.272800000000004</v>
      </c>
      <c r="Z42" s="57">
        <v>32.558399999999999</v>
      </c>
      <c r="AA42" s="57">
        <v>32.844000000000001</v>
      </c>
      <c r="AB42" s="57">
        <v>33.129599999999996</v>
      </c>
      <c r="AC42" s="57">
        <v>33.415199999999999</v>
      </c>
      <c r="AD42" s="57">
        <v>33.700800000000001</v>
      </c>
      <c r="AE42" s="57">
        <v>33.986399999999996</v>
      </c>
      <c r="AF42" s="58">
        <v>34.271999999999998</v>
      </c>
    </row>
    <row r="43" spans="1:32" ht="21" x14ac:dyDescent="0.25">
      <c r="A43" s="52" t="s">
        <v>40</v>
      </c>
      <c r="B43" s="57">
        <v>17.455500000000004</v>
      </c>
      <c r="C43" s="57">
        <v>17.649450000000002</v>
      </c>
      <c r="D43" s="57">
        <v>17.843400000000003</v>
      </c>
      <c r="E43" s="57">
        <v>18.037350000000007</v>
      </c>
      <c r="F43" s="57">
        <v>18.231300000000005</v>
      </c>
      <c r="G43" s="57">
        <v>18.425250000000005</v>
      </c>
      <c r="H43" s="57">
        <v>18.619200000000003</v>
      </c>
      <c r="I43" s="57">
        <v>18.813150000000004</v>
      </c>
      <c r="J43" s="57">
        <v>19.007100000000005</v>
      </c>
      <c r="K43" s="57">
        <v>19.201050000000006</v>
      </c>
      <c r="L43" s="57">
        <v>19.395000000000003</v>
      </c>
      <c r="M43" s="57">
        <v>19.588950000000004</v>
      </c>
      <c r="N43" s="57">
        <v>19.782900000000001</v>
      </c>
      <c r="O43" s="57">
        <v>19.976850000000006</v>
      </c>
      <c r="P43" s="57">
        <v>20.170800000000007</v>
      </c>
      <c r="Q43" s="57">
        <v>20.364750000000004</v>
      </c>
      <c r="R43" s="57">
        <v>20.558700000000005</v>
      </c>
      <c r="S43" s="57">
        <v>20.752650000000003</v>
      </c>
      <c r="T43" s="57">
        <v>20.946600000000007</v>
      </c>
      <c r="U43" s="57">
        <v>21.140550000000005</v>
      </c>
      <c r="V43" s="57">
        <v>21.334500000000006</v>
      </c>
      <c r="W43" s="57">
        <v>21.528450000000003</v>
      </c>
      <c r="X43" s="57">
        <v>21.722400000000004</v>
      </c>
      <c r="Y43" s="57">
        <v>21.916350000000005</v>
      </c>
      <c r="Z43" s="57">
        <v>22.110300000000006</v>
      </c>
      <c r="AA43" s="57">
        <v>22.304250000000007</v>
      </c>
      <c r="AB43" s="57">
        <v>22.498200000000004</v>
      </c>
      <c r="AC43" s="57">
        <v>22.692150000000005</v>
      </c>
      <c r="AD43" s="57">
        <v>22.886100000000006</v>
      </c>
      <c r="AE43" s="57">
        <v>23.080050000000007</v>
      </c>
      <c r="AF43" s="58">
        <v>23.274000000000004</v>
      </c>
    </row>
    <row r="44" spans="1:32" ht="21" x14ac:dyDescent="0.25">
      <c r="A44" s="52" t="s">
        <v>41</v>
      </c>
      <c r="B44" s="57">
        <v>19.466999999999999</v>
      </c>
      <c r="C44" s="57">
        <v>19.683299999999999</v>
      </c>
      <c r="D44" s="57">
        <v>19.899599999999996</v>
      </c>
      <c r="E44" s="57">
        <v>20.1159</v>
      </c>
      <c r="F44" s="57">
        <v>20.3322</v>
      </c>
      <c r="G44" s="57">
        <v>20.548499999999997</v>
      </c>
      <c r="H44" s="57">
        <v>20.764799999999997</v>
      </c>
      <c r="I44" s="57">
        <v>20.981099999999998</v>
      </c>
      <c r="J44" s="57">
        <v>21.197399999999998</v>
      </c>
      <c r="K44" s="57">
        <v>21.413699999999999</v>
      </c>
      <c r="L44" s="57">
        <v>21.63</v>
      </c>
      <c r="M44" s="57">
        <v>21.846299999999996</v>
      </c>
      <c r="N44" s="57">
        <v>22.062599999999996</v>
      </c>
      <c r="O44" s="57">
        <v>22.2789</v>
      </c>
      <c r="P44" s="57">
        <v>22.495200000000001</v>
      </c>
      <c r="Q44" s="57">
        <v>22.711499999999997</v>
      </c>
      <c r="R44" s="57">
        <v>22.927799999999998</v>
      </c>
      <c r="S44" s="57">
        <v>23.144099999999998</v>
      </c>
      <c r="T44" s="57">
        <v>23.360399999999998</v>
      </c>
      <c r="U44" s="57">
        <v>23.576699999999999</v>
      </c>
      <c r="V44" s="57">
        <v>23.792999999999999</v>
      </c>
      <c r="W44" s="57">
        <v>24.009299999999996</v>
      </c>
      <c r="X44" s="57">
        <v>24.225599999999996</v>
      </c>
      <c r="Y44" s="57">
        <v>24.4419</v>
      </c>
      <c r="Z44" s="57">
        <v>24.658199999999997</v>
      </c>
      <c r="AA44" s="57">
        <v>24.874499999999998</v>
      </c>
      <c r="AB44" s="57">
        <v>25.090799999999998</v>
      </c>
      <c r="AC44" s="57">
        <v>25.307099999999995</v>
      </c>
      <c r="AD44" s="57">
        <v>25.523399999999999</v>
      </c>
      <c r="AE44" s="57">
        <v>25.739699999999999</v>
      </c>
      <c r="AF44" s="58">
        <v>25.955999999999996</v>
      </c>
    </row>
    <row r="45" spans="1:32" ht="21" x14ac:dyDescent="0.25">
      <c r="A45" s="52" t="s">
        <v>42</v>
      </c>
      <c r="B45" s="57">
        <v>22.288499999999999</v>
      </c>
      <c r="C45" s="57">
        <v>22.536149999999996</v>
      </c>
      <c r="D45" s="57">
        <v>22.783799999999996</v>
      </c>
      <c r="E45" s="57">
        <v>23.03145</v>
      </c>
      <c r="F45" s="57">
        <v>23.2791</v>
      </c>
      <c r="G45" s="57">
        <v>23.526749999999996</v>
      </c>
      <c r="H45" s="57">
        <v>23.774399999999996</v>
      </c>
      <c r="I45" s="57">
        <v>24.022049999999997</v>
      </c>
      <c r="J45" s="57">
        <v>24.2697</v>
      </c>
      <c r="K45" s="57">
        <v>24.517349999999997</v>
      </c>
      <c r="L45" s="57">
        <v>24.764999999999997</v>
      </c>
      <c r="M45" s="57">
        <v>25.012649999999997</v>
      </c>
      <c r="N45" s="57">
        <v>25.260299999999994</v>
      </c>
      <c r="O45" s="57">
        <v>25.507949999999997</v>
      </c>
      <c r="P45" s="57">
        <v>25.755599999999998</v>
      </c>
      <c r="Q45" s="57">
        <v>26.003249999999998</v>
      </c>
      <c r="R45" s="57">
        <v>26.250899999999994</v>
      </c>
      <c r="S45" s="57">
        <v>26.498549999999994</v>
      </c>
      <c r="T45" s="57">
        <v>26.746199999999998</v>
      </c>
      <c r="U45" s="57">
        <v>26.993849999999998</v>
      </c>
      <c r="V45" s="57">
        <v>27.241499999999995</v>
      </c>
      <c r="W45" s="57">
        <v>27.489149999999995</v>
      </c>
      <c r="X45" s="57">
        <v>27.736799999999995</v>
      </c>
      <c r="Y45" s="57">
        <v>27.984449999999999</v>
      </c>
      <c r="Z45" s="57">
        <v>28.232099999999999</v>
      </c>
      <c r="AA45" s="57">
        <v>28.479749999999996</v>
      </c>
      <c r="AB45" s="57">
        <v>28.727399999999996</v>
      </c>
      <c r="AC45" s="57">
        <v>28.975049999999996</v>
      </c>
      <c r="AD45" s="57">
        <v>29.2227</v>
      </c>
      <c r="AE45" s="57">
        <v>29.470349999999996</v>
      </c>
      <c r="AF45" s="58">
        <v>29.717999999999996</v>
      </c>
    </row>
    <row r="46" spans="1:32" ht="21" x14ac:dyDescent="0.25">
      <c r="A46" s="52" t="s">
        <v>43</v>
      </c>
      <c r="B46" s="57">
        <v>26.297999999999998</v>
      </c>
      <c r="C46" s="57">
        <v>26.590199999999996</v>
      </c>
      <c r="D46" s="57">
        <v>26.882399999999997</v>
      </c>
      <c r="E46" s="57">
        <v>27.174599999999998</v>
      </c>
      <c r="F46" s="57">
        <v>27.466799999999999</v>
      </c>
      <c r="G46" s="57">
        <v>27.758999999999997</v>
      </c>
      <c r="H46" s="57">
        <v>28.051199999999998</v>
      </c>
      <c r="I46" s="57">
        <v>28.343399999999995</v>
      </c>
      <c r="J46" s="57">
        <v>28.6356</v>
      </c>
      <c r="K46" s="57">
        <v>28.927799999999998</v>
      </c>
      <c r="L46" s="57">
        <v>29.22</v>
      </c>
      <c r="M46" s="57">
        <v>29.512199999999996</v>
      </c>
      <c r="N46" s="57">
        <v>29.804399999999994</v>
      </c>
      <c r="O46" s="57">
        <v>30.096599999999999</v>
      </c>
      <c r="P46" s="57">
        <v>30.388799999999996</v>
      </c>
      <c r="Q46" s="57">
        <v>30.680999999999997</v>
      </c>
      <c r="R46" s="57">
        <v>30.973199999999995</v>
      </c>
      <c r="S46" s="57">
        <v>31.265399999999996</v>
      </c>
      <c r="T46" s="57">
        <v>31.557599999999997</v>
      </c>
      <c r="U46" s="57">
        <v>31.849799999999998</v>
      </c>
      <c r="V46" s="57">
        <v>32.141999999999996</v>
      </c>
      <c r="W46" s="57">
        <v>32.434199999999997</v>
      </c>
      <c r="X46" s="57">
        <v>32.726399999999998</v>
      </c>
      <c r="Y46" s="57">
        <v>33.018599999999999</v>
      </c>
      <c r="Z46" s="57">
        <v>33.3108</v>
      </c>
      <c r="AA46" s="57">
        <v>33.602999999999994</v>
      </c>
      <c r="AB46" s="57">
        <v>33.895199999999996</v>
      </c>
      <c r="AC46" s="57">
        <v>34.187399999999997</v>
      </c>
      <c r="AD46" s="57">
        <v>34.479599999999998</v>
      </c>
      <c r="AE46" s="57">
        <v>34.771799999999999</v>
      </c>
      <c r="AF46" s="58">
        <v>35.063999999999993</v>
      </c>
    </row>
    <row r="47" spans="1:32" ht="21" x14ac:dyDescent="0.25">
      <c r="A47" s="52" t="s">
        <v>85</v>
      </c>
      <c r="B47" s="57">
        <v>8.5050000000000008</v>
      </c>
      <c r="C47" s="57">
        <v>8.5995000000000008</v>
      </c>
      <c r="D47" s="57">
        <v>8.6939999999999991</v>
      </c>
      <c r="E47" s="57">
        <v>8.7885000000000009</v>
      </c>
      <c r="F47" s="57">
        <v>8.8830000000000009</v>
      </c>
      <c r="G47" s="57">
        <v>8.9775000000000009</v>
      </c>
      <c r="H47" s="57">
        <v>9.072000000000001</v>
      </c>
      <c r="I47" s="57">
        <v>9.1664999999999992</v>
      </c>
      <c r="J47" s="57">
        <v>9.261000000000001</v>
      </c>
      <c r="K47" s="57">
        <v>9.355500000000001</v>
      </c>
      <c r="L47" s="57">
        <v>9.4500000000000011</v>
      </c>
      <c r="M47" s="57">
        <v>9.5445000000000011</v>
      </c>
      <c r="N47" s="57">
        <v>9.6389999999999993</v>
      </c>
      <c r="O47" s="57">
        <v>9.7335000000000012</v>
      </c>
      <c r="P47" s="57">
        <v>9.8280000000000012</v>
      </c>
      <c r="Q47" s="57">
        <v>9.9225000000000012</v>
      </c>
      <c r="R47" s="57">
        <v>10.016999999999999</v>
      </c>
      <c r="S47" s="57">
        <v>10.111499999999999</v>
      </c>
      <c r="T47" s="57">
        <v>10.206000000000001</v>
      </c>
      <c r="U47" s="57">
        <v>10.300500000000001</v>
      </c>
      <c r="V47" s="57">
        <v>10.395000000000001</v>
      </c>
      <c r="W47" s="57">
        <v>10.4895</v>
      </c>
      <c r="X47" s="57">
        <v>10.584</v>
      </c>
      <c r="Y47" s="57">
        <v>10.678500000000001</v>
      </c>
      <c r="Z47" s="57">
        <v>10.773000000000001</v>
      </c>
      <c r="AA47" s="57">
        <v>10.867500000000001</v>
      </c>
      <c r="AB47" s="57">
        <v>10.962</v>
      </c>
      <c r="AC47" s="57">
        <v>11.0565</v>
      </c>
      <c r="AD47" s="57">
        <v>11.151000000000002</v>
      </c>
      <c r="AE47" s="57">
        <v>11.245500000000002</v>
      </c>
      <c r="AF47" s="58">
        <v>11.34</v>
      </c>
    </row>
    <row r="48" spans="1:32" ht="21" x14ac:dyDescent="0.25">
      <c r="A48" s="52" t="s">
        <v>86</v>
      </c>
      <c r="B48" s="57">
        <v>8.5050000000000008</v>
      </c>
      <c r="C48" s="57">
        <v>8.5995000000000008</v>
      </c>
      <c r="D48" s="57">
        <v>8.6939999999999991</v>
      </c>
      <c r="E48" s="57">
        <v>8.7885000000000009</v>
      </c>
      <c r="F48" s="57">
        <v>8.8830000000000009</v>
      </c>
      <c r="G48" s="57">
        <v>8.9775000000000009</v>
      </c>
      <c r="H48" s="57">
        <v>9.072000000000001</v>
      </c>
      <c r="I48" s="57">
        <v>9.1664999999999992</v>
      </c>
      <c r="J48" s="57">
        <v>9.261000000000001</v>
      </c>
      <c r="K48" s="57">
        <v>9.355500000000001</v>
      </c>
      <c r="L48" s="57">
        <v>9.4500000000000011</v>
      </c>
      <c r="M48" s="57">
        <v>9.5445000000000011</v>
      </c>
      <c r="N48" s="57">
        <v>9.6389999999999993</v>
      </c>
      <c r="O48" s="57">
        <v>9.7335000000000012</v>
      </c>
      <c r="P48" s="57">
        <v>9.8280000000000012</v>
      </c>
      <c r="Q48" s="57">
        <v>9.9225000000000012</v>
      </c>
      <c r="R48" s="57">
        <v>10.016999999999999</v>
      </c>
      <c r="S48" s="57">
        <v>10.111499999999999</v>
      </c>
      <c r="T48" s="57">
        <v>10.206000000000001</v>
      </c>
      <c r="U48" s="57">
        <v>10.300500000000001</v>
      </c>
      <c r="V48" s="57">
        <v>10.395000000000001</v>
      </c>
      <c r="W48" s="57">
        <v>10.4895</v>
      </c>
      <c r="X48" s="57">
        <v>10.584</v>
      </c>
      <c r="Y48" s="57">
        <v>10.678500000000001</v>
      </c>
      <c r="Z48" s="57">
        <v>10.773000000000001</v>
      </c>
      <c r="AA48" s="57">
        <v>10.867500000000001</v>
      </c>
      <c r="AB48" s="57">
        <v>10.962</v>
      </c>
      <c r="AC48" s="57">
        <v>11.0565</v>
      </c>
      <c r="AD48" s="57">
        <v>11.151000000000002</v>
      </c>
      <c r="AE48" s="57">
        <v>11.245500000000002</v>
      </c>
      <c r="AF48" s="58">
        <v>11.34</v>
      </c>
    </row>
    <row r="49" spans="1:32" ht="21" x14ac:dyDescent="0.25">
      <c r="A49" s="52" t="s">
        <v>87</v>
      </c>
      <c r="B49" s="57">
        <v>10.557</v>
      </c>
      <c r="C49" s="57">
        <v>10.674300000000001</v>
      </c>
      <c r="D49" s="57">
        <v>10.791599999999999</v>
      </c>
      <c r="E49" s="57">
        <v>10.908900000000001</v>
      </c>
      <c r="F49" s="57">
        <v>11.026200000000001</v>
      </c>
      <c r="G49" s="57">
        <v>11.1435</v>
      </c>
      <c r="H49" s="57">
        <v>11.2608</v>
      </c>
      <c r="I49" s="57">
        <v>11.3781</v>
      </c>
      <c r="J49" s="57">
        <v>11.495400000000002</v>
      </c>
      <c r="K49" s="57">
        <v>11.6127</v>
      </c>
      <c r="L49" s="57">
        <v>11.73</v>
      </c>
      <c r="M49" s="57">
        <v>11.847300000000001</v>
      </c>
      <c r="N49" s="57">
        <v>11.964599999999999</v>
      </c>
      <c r="O49" s="57">
        <v>12.081900000000001</v>
      </c>
      <c r="P49" s="57">
        <v>12.199200000000001</v>
      </c>
      <c r="Q49" s="57">
        <v>12.316500000000001</v>
      </c>
      <c r="R49" s="57">
        <v>12.4338</v>
      </c>
      <c r="S49" s="57">
        <v>12.5511</v>
      </c>
      <c r="T49" s="57">
        <v>12.668400000000002</v>
      </c>
      <c r="U49" s="57">
        <v>12.7857</v>
      </c>
      <c r="V49" s="57">
        <v>12.903</v>
      </c>
      <c r="W49" s="57">
        <v>13.020300000000001</v>
      </c>
      <c r="X49" s="57">
        <v>13.137599999999999</v>
      </c>
      <c r="Y49" s="57">
        <v>13.254900000000001</v>
      </c>
      <c r="Z49" s="57">
        <v>13.372200000000001</v>
      </c>
      <c r="AA49" s="57">
        <v>13.4895</v>
      </c>
      <c r="AB49" s="57">
        <v>13.6068</v>
      </c>
      <c r="AC49" s="57">
        <v>13.7241</v>
      </c>
      <c r="AD49" s="57">
        <v>13.841400000000002</v>
      </c>
      <c r="AE49" s="57">
        <v>13.9587</v>
      </c>
      <c r="AF49" s="58">
        <v>14.076000000000001</v>
      </c>
    </row>
    <row r="50" spans="1:32" ht="21" x14ac:dyDescent="0.25">
      <c r="A50" s="52" t="s">
        <v>88</v>
      </c>
      <c r="B50" s="57">
        <v>12.635999999999999</v>
      </c>
      <c r="C50" s="57">
        <v>12.776399999999999</v>
      </c>
      <c r="D50" s="57">
        <v>12.916799999999999</v>
      </c>
      <c r="E50" s="57">
        <v>13.0572</v>
      </c>
      <c r="F50" s="57">
        <v>13.1976</v>
      </c>
      <c r="G50" s="57">
        <v>13.337999999999999</v>
      </c>
      <c r="H50" s="57">
        <v>13.478399999999999</v>
      </c>
      <c r="I50" s="57">
        <v>13.618799999999998</v>
      </c>
      <c r="J50" s="57">
        <v>13.7592</v>
      </c>
      <c r="K50" s="57">
        <v>13.8996</v>
      </c>
      <c r="L50" s="57">
        <v>14.04</v>
      </c>
      <c r="M50" s="57">
        <v>14.180399999999999</v>
      </c>
      <c r="N50" s="57">
        <v>14.320799999999998</v>
      </c>
      <c r="O50" s="57">
        <v>14.4612</v>
      </c>
      <c r="P50" s="57">
        <v>14.601599999999999</v>
      </c>
      <c r="Q50" s="57">
        <v>14.741999999999999</v>
      </c>
      <c r="R50" s="57">
        <v>14.882399999999999</v>
      </c>
      <c r="S50" s="57">
        <v>15.022799999999998</v>
      </c>
      <c r="T50" s="57">
        <v>15.1632</v>
      </c>
      <c r="U50" s="57">
        <v>15.303599999999999</v>
      </c>
      <c r="V50" s="57">
        <v>15.443999999999999</v>
      </c>
      <c r="W50" s="57">
        <v>15.584399999999999</v>
      </c>
      <c r="X50" s="57">
        <v>15.724799999999998</v>
      </c>
      <c r="Y50" s="57">
        <v>15.8652</v>
      </c>
      <c r="Z50" s="57">
        <v>16.005600000000001</v>
      </c>
      <c r="AA50" s="57">
        <v>16.146000000000001</v>
      </c>
      <c r="AB50" s="57">
        <v>16.286399999999997</v>
      </c>
      <c r="AC50" s="57">
        <v>16.426799999999997</v>
      </c>
      <c r="AD50" s="57">
        <v>16.5672</v>
      </c>
      <c r="AE50" s="57">
        <v>16.707599999999999</v>
      </c>
      <c r="AF50" s="58">
        <v>16.847999999999999</v>
      </c>
    </row>
    <row r="51" spans="1:32" ht="21" x14ac:dyDescent="0.25">
      <c r="A51" s="52" t="s">
        <v>89</v>
      </c>
      <c r="B51" s="57">
        <v>15.201000000000001</v>
      </c>
      <c r="C51" s="57">
        <v>15.369899999999999</v>
      </c>
      <c r="D51" s="57">
        <v>15.5388</v>
      </c>
      <c r="E51" s="57">
        <v>15.707700000000001</v>
      </c>
      <c r="F51" s="57">
        <v>15.876600000000002</v>
      </c>
      <c r="G51" s="57">
        <v>16.045500000000001</v>
      </c>
      <c r="H51" s="57">
        <v>16.214400000000001</v>
      </c>
      <c r="I51" s="57">
        <v>16.383299999999998</v>
      </c>
      <c r="J51" s="57">
        <v>16.552200000000003</v>
      </c>
      <c r="K51" s="57">
        <v>16.7211</v>
      </c>
      <c r="L51" s="57">
        <v>16.89</v>
      </c>
      <c r="M51" s="57">
        <v>17.058900000000001</v>
      </c>
      <c r="N51" s="57">
        <v>17.227799999999998</v>
      </c>
      <c r="O51" s="57">
        <v>17.396700000000003</v>
      </c>
      <c r="P51" s="57">
        <v>17.5656</v>
      </c>
      <c r="Q51" s="57">
        <v>17.734500000000001</v>
      </c>
      <c r="R51" s="57">
        <v>17.903400000000001</v>
      </c>
      <c r="S51" s="57">
        <v>18.072299999999998</v>
      </c>
      <c r="T51" s="57">
        <v>18.241200000000003</v>
      </c>
      <c r="U51" s="57">
        <v>18.4101</v>
      </c>
      <c r="V51" s="57">
        <v>18.579000000000001</v>
      </c>
      <c r="W51" s="57">
        <v>18.747900000000001</v>
      </c>
      <c r="X51" s="57">
        <v>18.916799999999999</v>
      </c>
      <c r="Y51" s="57">
        <v>19.085700000000003</v>
      </c>
      <c r="Z51" s="57">
        <v>19.2546</v>
      </c>
      <c r="AA51" s="57">
        <v>19.423500000000001</v>
      </c>
      <c r="AB51" s="57">
        <v>19.592400000000001</v>
      </c>
      <c r="AC51" s="57">
        <v>19.761299999999999</v>
      </c>
      <c r="AD51" s="57">
        <v>19.930200000000003</v>
      </c>
      <c r="AE51" s="57">
        <v>20.0991</v>
      </c>
      <c r="AF51" s="58">
        <v>20.268000000000001</v>
      </c>
    </row>
    <row r="52" spans="1:32" ht="21" x14ac:dyDescent="0.25">
      <c r="A52" s="52" t="s">
        <v>90</v>
      </c>
      <c r="B52" s="57">
        <v>8.1971999999999987</v>
      </c>
      <c r="C52" s="57">
        <v>8.2882799999999985</v>
      </c>
      <c r="D52" s="57">
        <v>8.3793599999999984</v>
      </c>
      <c r="E52" s="57">
        <v>8.47044</v>
      </c>
      <c r="F52" s="57">
        <v>8.561519999999998</v>
      </c>
      <c r="G52" s="57">
        <v>8.6525999999999978</v>
      </c>
      <c r="H52" s="57">
        <v>8.7436799999999977</v>
      </c>
      <c r="I52" s="57">
        <v>8.8347599999999975</v>
      </c>
      <c r="J52" s="57">
        <v>8.9258399999999991</v>
      </c>
      <c r="K52" s="57">
        <v>9.0169199999999989</v>
      </c>
      <c r="L52" s="57">
        <v>9.1079999999999988</v>
      </c>
      <c r="M52" s="57">
        <v>9.1990799999999986</v>
      </c>
      <c r="N52" s="57">
        <v>9.2901599999999984</v>
      </c>
      <c r="O52" s="57">
        <v>9.3812399999999982</v>
      </c>
      <c r="P52" s="57">
        <v>9.4723199999999981</v>
      </c>
      <c r="Q52" s="57">
        <v>9.5633999999999979</v>
      </c>
      <c r="R52" s="57">
        <v>9.6544799999999977</v>
      </c>
      <c r="S52" s="57">
        <v>9.7455599999999976</v>
      </c>
      <c r="T52" s="57">
        <v>9.8366399999999992</v>
      </c>
      <c r="U52" s="57">
        <v>9.927719999999999</v>
      </c>
      <c r="V52" s="57">
        <v>10.018799999999999</v>
      </c>
      <c r="W52" s="57">
        <v>10.109879999999999</v>
      </c>
      <c r="X52" s="57">
        <v>10.200959999999997</v>
      </c>
      <c r="Y52" s="57">
        <v>10.292039999999998</v>
      </c>
      <c r="Z52" s="57">
        <v>10.383119999999998</v>
      </c>
      <c r="AA52" s="57">
        <v>10.474199999999998</v>
      </c>
      <c r="AB52" s="57">
        <v>10.565279999999998</v>
      </c>
      <c r="AC52" s="57">
        <v>10.656359999999998</v>
      </c>
      <c r="AD52" s="57">
        <v>10.747439999999999</v>
      </c>
      <c r="AE52" s="57">
        <v>10.838519999999999</v>
      </c>
      <c r="AF52" s="58">
        <v>10.929599999999997</v>
      </c>
    </row>
    <row r="53" spans="1:32" ht="21" x14ac:dyDescent="0.25">
      <c r="A53" s="52" t="s">
        <v>91</v>
      </c>
      <c r="B53" s="57">
        <v>9.8801999999999985</v>
      </c>
      <c r="C53" s="57">
        <v>9.9899799999999992</v>
      </c>
      <c r="D53" s="57">
        <v>10.099759999999998</v>
      </c>
      <c r="E53" s="57">
        <v>10.209540000000001</v>
      </c>
      <c r="F53" s="57">
        <v>10.319319999999999</v>
      </c>
      <c r="G53" s="57">
        <v>10.429099999999998</v>
      </c>
      <c r="H53" s="57">
        <v>10.538879999999999</v>
      </c>
      <c r="I53" s="57">
        <v>10.648659999999998</v>
      </c>
      <c r="J53" s="57">
        <v>10.75844</v>
      </c>
      <c r="K53" s="57">
        <v>10.868219999999999</v>
      </c>
      <c r="L53" s="57">
        <v>10.977999999999998</v>
      </c>
      <c r="M53" s="57">
        <v>11.087779999999999</v>
      </c>
      <c r="N53" s="57">
        <v>11.197559999999998</v>
      </c>
      <c r="O53" s="57">
        <v>11.30734</v>
      </c>
      <c r="P53" s="57">
        <v>11.417119999999999</v>
      </c>
      <c r="Q53" s="57">
        <v>11.526899999999999</v>
      </c>
      <c r="R53" s="57">
        <v>11.636679999999998</v>
      </c>
      <c r="S53" s="57">
        <v>11.746459999999997</v>
      </c>
      <c r="T53" s="57">
        <v>11.85624</v>
      </c>
      <c r="U53" s="57">
        <v>11.966019999999999</v>
      </c>
      <c r="V53" s="57">
        <v>12.075799999999999</v>
      </c>
      <c r="W53" s="57">
        <v>12.185579999999998</v>
      </c>
      <c r="X53" s="57">
        <v>12.295359999999999</v>
      </c>
      <c r="Y53" s="57">
        <v>12.405139999999999</v>
      </c>
      <c r="Z53" s="57">
        <v>12.514919999999998</v>
      </c>
      <c r="AA53" s="57">
        <v>12.624699999999999</v>
      </c>
      <c r="AB53" s="57">
        <v>12.734479999999998</v>
      </c>
      <c r="AC53" s="57">
        <v>12.844259999999998</v>
      </c>
      <c r="AD53" s="57">
        <v>12.954039999999999</v>
      </c>
      <c r="AE53" s="57">
        <v>13.06382</v>
      </c>
      <c r="AF53" s="58">
        <v>13.173599999999999</v>
      </c>
    </row>
    <row r="54" spans="1:32" ht="21" x14ac:dyDescent="0.25">
      <c r="A54" s="52" t="s">
        <v>92</v>
      </c>
      <c r="B54" s="57">
        <v>11.434988208600002</v>
      </c>
      <c r="C54" s="57">
        <v>11.562043633140002</v>
      </c>
      <c r="D54" s="57">
        <v>11.689099057680002</v>
      </c>
      <c r="E54" s="57">
        <v>11.816154482220004</v>
      </c>
      <c r="F54" s="57">
        <v>11.943209906760003</v>
      </c>
      <c r="G54" s="57">
        <v>12.070265331300003</v>
      </c>
      <c r="H54" s="57">
        <v>12.197320755840002</v>
      </c>
      <c r="I54" s="57">
        <v>12.324376180380002</v>
      </c>
      <c r="J54" s="57">
        <v>12.451431604920003</v>
      </c>
      <c r="K54" s="57">
        <v>12.578487029460003</v>
      </c>
      <c r="L54" s="57">
        <v>12.705542454000003</v>
      </c>
      <c r="M54" s="57">
        <v>12.832597878540003</v>
      </c>
      <c r="N54" s="57">
        <v>12.959653303080001</v>
      </c>
      <c r="O54" s="57">
        <v>13.086708727620003</v>
      </c>
      <c r="P54" s="57">
        <v>13.213764152160003</v>
      </c>
      <c r="Q54" s="57">
        <v>13.340819576700003</v>
      </c>
      <c r="R54" s="57">
        <v>13.467875001240003</v>
      </c>
      <c r="S54" s="57">
        <v>13.594930425780003</v>
      </c>
      <c r="T54" s="57">
        <v>13.721985850320005</v>
      </c>
      <c r="U54" s="57">
        <v>13.849041274860003</v>
      </c>
      <c r="V54" s="57">
        <v>13.976096699400003</v>
      </c>
      <c r="W54" s="57">
        <v>14.103152123940003</v>
      </c>
      <c r="X54" s="57">
        <v>14.230207548480003</v>
      </c>
      <c r="Y54" s="57">
        <v>14.357262973020005</v>
      </c>
      <c r="Z54" s="57">
        <v>14.484318397560004</v>
      </c>
      <c r="AA54" s="57">
        <v>14.611373822100003</v>
      </c>
      <c r="AB54" s="57">
        <v>14.738429246640003</v>
      </c>
      <c r="AC54" s="57">
        <v>14.865484671180003</v>
      </c>
      <c r="AD54" s="57">
        <v>14.992540095720004</v>
      </c>
      <c r="AE54" s="57">
        <v>15.119595520260004</v>
      </c>
      <c r="AF54" s="58">
        <v>15.246650944800002</v>
      </c>
    </row>
    <row r="55" spans="1:32" ht="21" x14ac:dyDescent="0.25">
      <c r="A55" s="52" t="s">
        <v>93</v>
      </c>
      <c r="B55" s="57">
        <v>13.719809208599999</v>
      </c>
      <c r="C55" s="57">
        <v>13.872251533139998</v>
      </c>
      <c r="D55" s="57">
        <v>14.024693857679999</v>
      </c>
      <c r="E55" s="57">
        <v>14.17713618222</v>
      </c>
      <c r="F55" s="57">
        <v>14.329578506760001</v>
      </c>
      <c r="G55" s="57">
        <v>14.4820208313</v>
      </c>
      <c r="H55" s="57">
        <v>14.634463155839999</v>
      </c>
      <c r="I55" s="57">
        <v>14.786905480379998</v>
      </c>
      <c r="J55" s="57">
        <v>14.939347804920001</v>
      </c>
      <c r="K55" s="57">
        <v>15.09179012946</v>
      </c>
      <c r="L55" s="57">
        <v>15.244232453999999</v>
      </c>
      <c r="M55" s="57">
        <v>15.39667477854</v>
      </c>
      <c r="N55" s="57">
        <v>15.549117103079999</v>
      </c>
      <c r="O55" s="57">
        <v>15.701559427620001</v>
      </c>
      <c r="P55" s="57">
        <v>15.85400175216</v>
      </c>
      <c r="Q55" s="57">
        <v>16.006444076699999</v>
      </c>
      <c r="R55" s="57">
        <v>16.15888640124</v>
      </c>
      <c r="S55" s="57">
        <v>16.311328725779997</v>
      </c>
      <c r="T55" s="57">
        <v>16.463771050320002</v>
      </c>
      <c r="U55" s="57">
        <v>16.616213374859999</v>
      </c>
      <c r="V55" s="57">
        <v>16.7686556994</v>
      </c>
      <c r="W55" s="57">
        <v>16.921098023939997</v>
      </c>
      <c r="X55" s="57">
        <v>17.073540348479998</v>
      </c>
      <c r="Y55" s="57">
        <v>17.225982673019999</v>
      </c>
      <c r="Z55" s="57">
        <v>17.37842499756</v>
      </c>
      <c r="AA55" s="57">
        <v>17.530867322100001</v>
      </c>
      <c r="AB55" s="57">
        <v>17.683309646639998</v>
      </c>
      <c r="AC55" s="57">
        <v>17.835751971179999</v>
      </c>
      <c r="AD55" s="57">
        <v>17.98819429572</v>
      </c>
      <c r="AE55" s="57">
        <v>18.14063662026</v>
      </c>
      <c r="AF55" s="58">
        <v>18.293078944800001</v>
      </c>
    </row>
    <row r="56" spans="1:32" ht="21" x14ac:dyDescent="0.25">
      <c r="A56" s="52" t="s">
        <v>94</v>
      </c>
      <c r="B56" s="57">
        <v>14.737098417300004</v>
      </c>
      <c r="C56" s="57">
        <v>14.900843955270004</v>
      </c>
      <c r="D56" s="57">
        <v>15.064589493240003</v>
      </c>
      <c r="E56" s="57">
        <v>15.228335031210005</v>
      </c>
      <c r="F56" s="57">
        <v>15.392080569180004</v>
      </c>
      <c r="G56" s="57">
        <v>15.555826107150004</v>
      </c>
      <c r="H56" s="57">
        <v>15.719571645120004</v>
      </c>
      <c r="I56" s="57">
        <v>15.883317183090004</v>
      </c>
      <c r="J56" s="57">
        <v>16.047062721060005</v>
      </c>
      <c r="K56" s="57">
        <v>16.210808259030006</v>
      </c>
      <c r="L56" s="57">
        <v>16.374553797000004</v>
      </c>
      <c r="M56" s="57">
        <v>16.538299334970002</v>
      </c>
      <c r="N56" s="57">
        <v>16.702044872940004</v>
      </c>
      <c r="O56" s="57">
        <v>16.865790410910005</v>
      </c>
      <c r="P56" s="57">
        <v>17.029535948880007</v>
      </c>
      <c r="Q56" s="57">
        <v>17.193281486850005</v>
      </c>
      <c r="R56" s="57">
        <v>17.357027024820002</v>
      </c>
      <c r="S56" s="57">
        <v>17.520772562790004</v>
      </c>
      <c r="T56" s="57">
        <v>17.684518100760005</v>
      </c>
      <c r="U56" s="57">
        <v>17.848263638730007</v>
      </c>
      <c r="V56" s="57">
        <v>18.012009176700005</v>
      </c>
      <c r="W56" s="57">
        <v>18.175754714670003</v>
      </c>
      <c r="X56" s="57">
        <v>18.339500252640004</v>
      </c>
      <c r="Y56" s="57">
        <v>18.503245790610006</v>
      </c>
      <c r="Z56" s="57">
        <v>18.666991328580007</v>
      </c>
      <c r="AA56" s="57">
        <v>18.830736866550005</v>
      </c>
      <c r="AB56" s="57">
        <v>18.994482404520003</v>
      </c>
      <c r="AC56" s="57">
        <v>19.158227942490004</v>
      </c>
      <c r="AD56" s="57">
        <v>19.321973480460006</v>
      </c>
      <c r="AE56" s="57">
        <v>19.485719018430007</v>
      </c>
      <c r="AF56" s="58">
        <v>19.649464556400005</v>
      </c>
    </row>
    <row r="57" spans="1:32" ht="21" x14ac:dyDescent="0.25">
      <c r="A57" s="52" t="s">
        <v>95</v>
      </c>
      <c r="B57" s="57">
        <v>17.057527017300004</v>
      </c>
      <c r="C57" s="57">
        <v>17.247055095270003</v>
      </c>
      <c r="D57" s="57">
        <v>17.436583173240003</v>
      </c>
      <c r="E57" s="57">
        <v>17.626111251210006</v>
      </c>
      <c r="F57" s="57">
        <v>17.815639329180005</v>
      </c>
      <c r="G57" s="57">
        <v>18.005167407150005</v>
      </c>
      <c r="H57" s="57">
        <v>18.194695485120004</v>
      </c>
      <c r="I57" s="57">
        <v>18.384223563090003</v>
      </c>
      <c r="J57" s="57">
        <v>18.573751641060007</v>
      </c>
      <c r="K57" s="57">
        <v>18.763279719030006</v>
      </c>
      <c r="L57" s="57">
        <v>18.952807797000006</v>
      </c>
      <c r="M57" s="57">
        <v>19.142335874970005</v>
      </c>
      <c r="N57" s="57">
        <v>19.331863952940004</v>
      </c>
      <c r="O57" s="57">
        <v>19.521392030910004</v>
      </c>
      <c r="P57" s="57">
        <v>19.710920108880003</v>
      </c>
      <c r="Q57" s="57">
        <v>19.900448186850003</v>
      </c>
      <c r="R57" s="57">
        <v>20.089976264820002</v>
      </c>
      <c r="S57" s="57">
        <v>20.279504342790002</v>
      </c>
      <c r="T57" s="57">
        <v>20.469032420760005</v>
      </c>
      <c r="U57" s="57">
        <v>20.658560498730004</v>
      </c>
      <c r="V57" s="57">
        <v>20.848088576700004</v>
      </c>
      <c r="W57" s="57">
        <v>21.037616654670003</v>
      </c>
      <c r="X57" s="57">
        <v>21.227144732640003</v>
      </c>
      <c r="Y57" s="57">
        <v>21.416672810610006</v>
      </c>
      <c r="Z57" s="57">
        <v>21.606200888580005</v>
      </c>
      <c r="AA57" s="57">
        <v>21.795728966550005</v>
      </c>
      <c r="AB57" s="57">
        <v>21.985257044520004</v>
      </c>
      <c r="AC57" s="57">
        <v>22.174785122490004</v>
      </c>
      <c r="AD57" s="57">
        <v>22.364313200460007</v>
      </c>
      <c r="AE57" s="57">
        <v>22.553841278430006</v>
      </c>
      <c r="AF57" s="58">
        <v>22.743369356400006</v>
      </c>
    </row>
    <row r="58" spans="1:32" ht="21" x14ac:dyDescent="0.25">
      <c r="A58" s="52" t="s">
        <v>96</v>
      </c>
      <c r="B58" s="57">
        <v>19.452138117300002</v>
      </c>
      <c r="C58" s="57">
        <v>19.668272985270001</v>
      </c>
      <c r="D58" s="57">
        <v>19.884407853239999</v>
      </c>
      <c r="E58" s="57">
        <v>20.100542721210001</v>
      </c>
      <c r="F58" s="57">
        <v>20.316677589180003</v>
      </c>
      <c r="G58" s="57">
        <v>20.532812457150001</v>
      </c>
      <c r="H58" s="57">
        <v>20.74894732512</v>
      </c>
      <c r="I58" s="57">
        <v>20.965082193089998</v>
      </c>
      <c r="J58" s="57">
        <v>21.181217061060003</v>
      </c>
      <c r="K58" s="57">
        <v>21.397351929030002</v>
      </c>
      <c r="L58" s="57">
        <v>21.613486797</v>
      </c>
      <c r="M58" s="57">
        <v>21.829621664969999</v>
      </c>
      <c r="N58" s="57">
        <v>22.04575653294</v>
      </c>
      <c r="O58" s="57">
        <v>22.261891400910002</v>
      </c>
      <c r="P58" s="57">
        <v>22.478026268880001</v>
      </c>
      <c r="Q58" s="57">
        <v>22.694161136850003</v>
      </c>
      <c r="R58" s="57">
        <v>22.910296004820001</v>
      </c>
      <c r="S58" s="57">
        <v>23.126430872789999</v>
      </c>
      <c r="T58" s="57">
        <v>23.342565740760001</v>
      </c>
      <c r="U58" s="57">
        <v>23.558700608730003</v>
      </c>
      <c r="V58" s="57">
        <v>23.774835476700002</v>
      </c>
      <c r="W58" s="57">
        <v>23.99097034467</v>
      </c>
      <c r="X58" s="57">
        <v>24.207105212639998</v>
      </c>
      <c r="Y58" s="57">
        <v>24.423240080610004</v>
      </c>
      <c r="Z58" s="57">
        <v>24.639374948580002</v>
      </c>
      <c r="AA58" s="57">
        <v>24.855509816550001</v>
      </c>
      <c r="AB58" s="57">
        <v>25.071644684519999</v>
      </c>
      <c r="AC58" s="57">
        <v>25.287779552490001</v>
      </c>
      <c r="AD58" s="57">
        <v>25.503914420460003</v>
      </c>
      <c r="AE58" s="57">
        <v>25.720049288430001</v>
      </c>
      <c r="AF58" s="58">
        <v>25.936184156400003</v>
      </c>
    </row>
    <row r="59" spans="1:32" ht="21" x14ac:dyDescent="0.25">
      <c r="A59" s="52" t="s">
        <v>97</v>
      </c>
      <c r="B59" s="57">
        <v>22.383830517300005</v>
      </c>
      <c r="C59" s="57">
        <v>22.632539745270005</v>
      </c>
      <c r="D59" s="57">
        <v>22.881248973240005</v>
      </c>
      <c r="E59" s="57">
        <v>23.129958201210005</v>
      </c>
      <c r="F59" s="57">
        <v>23.378667429180005</v>
      </c>
      <c r="G59" s="57">
        <v>23.627376657150005</v>
      </c>
      <c r="H59" s="57">
        <v>23.876085885120006</v>
      </c>
      <c r="I59" s="57">
        <v>24.124795113090006</v>
      </c>
      <c r="J59" s="57">
        <v>24.373504341060006</v>
      </c>
      <c r="K59" s="57">
        <v>24.622213569030006</v>
      </c>
      <c r="L59" s="57">
        <v>24.870922797000006</v>
      </c>
      <c r="M59" s="57">
        <v>25.119632024970006</v>
      </c>
      <c r="N59" s="57">
        <v>25.368341252940006</v>
      </c>
      <c r="O59" s="57">
        <v>25.617050480910006</v>
      </c>
      <c r="P59" s="57">
        <v>25.865759708880006</v>
      </c>
      <c r="Q59" s="57">
        <v>26.114468936850006</v>
      </c>
      <c r="R59" s="57">
        <v>26.363178164820006</v>
      </c>
      <c r="S59" s="57">
        <v>26.611887392790006</v>
      </c>
      <c r="T59" s="57">
        <v>26.860596620760006</v>
      </c>
      <c r="U59" s="57">
        <v>27.109305848730006</v>
      </c>
      <c r="V59" s="57">
        <v>27.358015076700006</v>
      </c>
      <c r="W59" s="57">
        <v>27.606724304670006</v>
      </c>
      <c r="X59" s="57">
        <v>27.855433532640006</v>
      </c>
      <c r="Y59" s="57">
        <v>28.104142760610006</v>
      </c>
      <c r="Z59" s="57">
        <v>28.352851988580007</v>
      </c>
      <c r="AA59" s="57">
        <v>28.601561216550007</v>
      </c>
      <c r="AB59" s="57">
        <v>28.850270444520007</v>
      </c>
      <c r="AC59" s="57">
        <v>29.098979672490007</v>
      </c>
      <c r="AD59" s="57">
        <v>29.347688900460007</v>
      </c>
      <c r="AE59" s="57">
        <v>29.596398128430007</v>
      </c>
      <c r="AF59" s="58">
        <v>29.845107356400007</v>
      </c>
    </row>
    <row r="60" spans="1:32" ht="21" x14ac:dyDescent="0.25">
      <c r="A60" s="52" t="s">
        <v>98</v>
      </c>
      <c r="B60" s="57">
        <v>10.1412</v>
      </c>
      <c r="C60" s="57">
        <v>10.253880000000001</v>
      </c>
      <c r="D60" s="57">
        <v>10.36656</v>
      </c>
      <c r="E60" s="57">
        <v>10.479240000000001</v>
      </c>
      <c r="F60" s="57">
        <v>10.59192</v>
      </c>
      <c r="G60" s="57">
        <v>10.704600000000001</v>
      </c>
      <c r="H60" s="57">
        <v>10.81728</v>
      </c>
      <c r="I60" s="57">
        <v>10.929959999999999</v>
      </c>
      <c r="J60" s="57">
        <v>11.04264</v>
      </c>
      <c r="K60" s="57">
        <v>11.155320000000001</v>
      </c>
      <c r="L60" s="57">
        <v>11.268000000000001</v>
      </c>
      <c r="M60" s="57">
        <v>11.38068</v>
      </c>
      <c r="N60" s="57">
        <v>11.493359999999999</v>
      </c>
      <c r="O60" s="57">
        <v>11.606040000000002</v>
      </c>
      <c r="P60" s="57">
        <v>11.718720000000001</v>
      </c>
      <c r="Q60" s="57">
        <v>11.8314</v>
      </c>
      <c r="R60" s="57">
        <v>11.94408</v>
      </c>
      <c r="S60" s="57">
        <v>12.056759999999999</v>
      </c>
      <c r="T60" s="57">
        <v>12.169440000000002</v>
      </c>
      <c r="U60" s="57">
        <v>12.282120000000001</v>
      </c>
      <c r="V60" s="57">
        <v>12.3948</v>
      </c>
      <c r="W60" s="57">
        <v>12.507479999999999</v>
      </c>
      <c r="X60" s="57">
        <v>12.62016</v>
      </c>
      <c r="Y60" s="57">
        <v>12.732840000000001</v>
      </c>
      <c r="Z60" s="57">
        <v>12.84552</v>
      </c>
      <c r="AA60" s="57">
        <v>12.9582</v>
      </c>
      <c r="AB60" s="57">
        <v>13.070880000000001</v>
      </c>
      <c r="AC60" s="57">
        <v>13.18356</v>
      </c>
      <c r="AD60" s="57">
        <v>13.296240000000001</v>
      </c>
      <c r="AE60" s="57">
        <v>13.40892</v>
      </c>
      <c r="AF60" s="58">
        <v>13.521599999999999</v>
      </c>
    </row>
    <row r="61" spans="1:32" ht="21" x14ac:dyDescent="0.25">
      <c r="A61" s="52" t="s">
        <v>99</v>
      </c>
      <c r="B61" s="57">
        <v>11.728800000000001</v>
      </c>
      <c r="C61" s="57">
        <v>11.859120000000001</v>
      </c>
      <c r="D61" s="57">
        <v>11.98944</v>
      </c>
      <c r="E61" s="57">
        <v>12.119760000000003</v>
      </c>
      <c r="F61" s="57">
        <v>12.250080000000002</v>
      </c>
      <c r="G61" s="57">
        <v>12.380400000000002</v>
      </c>
      <c r="H61" s="57">
        <v>12.510720000000001</v>
      </c>
      <c r="I61" s="57">
        <v>12.64104</v>
      </c>
      <c r="J61" s="57">
        <v>12.771360000000001</v>
      </c>
      <c r="K61" s="57">
        <v>12.901680000000002</v>
      </c>
      <c r="L61" s="57">
        <v>13.032000000000002</v>
      </c>
      <c r="M61" s="57">
        <v>13.162320000000001</v>
      </c>
      <c r="N61" s="57">
        <v>13.29264</v>
      </c>
      <c r="O61" s="57">
        <v>13.422960000000002</v>
      </c>
      <c r="P61" s="57">
        <v>13.553280000000003</v>
      </c>
      <c r="Q61" s="57">
        <v>13.683600000000002</v>
      </c>
      <c r="R61" s="57">
        <v>13.813920000000001</v>
      </c>
      <c r="S61" s="57">
        <v>13.944240000000001</v>
      </c>
      <c r="T61" s="57">
        <v>14.074560000000002</v>
      </c>
      <c r="U61" s="57">
        <v>14.204880000000001</v>
      </c>
      <c r="V61" s="57">
        <v>14.335200000000002</v>
      </c>
      <c r="W61" s="57">
        <v>14.465520000000001</v>
      </c>
      <c r="X61" s="57">
        <v>14.595840000000001</v>
      </c>
      <c r="Y61" s="57">
        <v>14.726160000000002</v>
      </c>
      <c r="Z61" s="57">
        <v>14.856480000000001</v>
      </c>
      <c r="AA61" s="57">
        <v>14.986800000000002</v>
      </c>
      <c r="AB61" s="57">
        <v>15.117120000000002</v>
      </c>
      <c r="AC61" s="57">
        <v>15.247440000000001</v>
      </c>
      <c r="AD61" s="57">
        <v>15.377760000000002</v>
      </c>
      <c r="AE61" s="57">
        <v>15.508080000000001</v>
      </c>
      <c r="AF61" s="58">
        <v>15.638400000000001</v>
      </c>
    </row>
    <row r="62" spans="1:32" ht="21" x14ac:dyDescent="0.25">
      <c r="A62" s="52" t="s">
        <v>100</v>
      </c>
      <c r="B62" s="57">
        <v>12.992400000000002</v>
      </c>
      <c r="C62" s="57">
        <v>13.136760000000001</v>
      </c>
      <c r="D62" s="57">
        <v>13.281120000000001</v>
      </c>
      <c r="E62" s="57">
        <v>13.425480000000004</v>
      </c>
      <c r="F62" s="57">
        <v>13.569840000000003</v>
      </c>
      <c r="G62" s="57">
        <v>13.714200000000002</v>
      </c>
      <c r="H62" s="57">
        <v>13.858560000000002</v>
      </c>
      <c r="I62" s="57">
        <v>14.002920000000001</v>
      </c>
      <c r="J62" s="57">
        <v>14.147280000000004</v>
      </c>
      <c r="K62" s="57">
        <v>14.291640000000003</v>
      </c>
      <c r="L62" s="57">
        <v>14.436000000000002</v>
      </c>
      <c r="M62" s="57">
        <v>14.580360000000002</v>
      </c>
      <c r="N62" s="57">
        <v>14.724720000000001</v>
      </c>
      <c r="O62" s="57">
        <v>14.869080000000004</v>
      </c>
      <c r="P62" s="57">
        <v>15.013440000000003</v>
      </c>
      <c r="Q62" s="57">
        <v>15.157800000000002</v>
      </c>
      <c r="R62" s="57">
        <v>15.302160000000002</v>
      </c>
      <c r="S62" s="57">
        <v>15.446520000000001</v>
      </c>
      <c r="T62" s="57">
        <v>15.590880000000004</v>
      </c>
      <c r="U62" s="57">
        <v>15.735240000000003</v>
      </c>
      <c r="V62" s="57">
        <v>15.879600000000002</v>
      </c>
      <c r="W62" s="57">
        <v>16.023960000000002</v>
      </c>
      <c r="X62" s="57">
        <v>16.168320000000001</v>
      </c>
      <c r="Y62" s="57">
        <v>16.312680000000004</v>
      </c>
      <c r="Z62" s="57">
        <v>16.457040000000003</v>
      </c>
      <c r="AA62" s="57">
        <v>16.601400000000002</v>
      </c>
      <c r="AB62" s="57">
        <v>16.745760000000001</v>
      </c>
      <c r="AC62" s="57">
        <v>16.890120000000003</v>
      </c>
      <c r="AD62" s="57">
        <v>17.034480000000002</v>
      </c>
      <c r="AE62" s="57">
        <v>17.178840000000005</v>
      </c>
      <c r="AF62" s="58">
        <v>17.323200000000003</v>
      </c>
    </row>
    <row r="63" spans="1:32" ht="21" x14ac:dyDescent="0.25">
      <c r="A63" s="52" t="s">
        <v>101</v>
      </c>
      <c r="B63" s="57">
        <v>13.785299999999999</v>
      </c>
      <c r="C63" s="57">
        <v>13.938469999999999</v>
      </c>
      <c r="D63" s="57">
        <v>14.091639999999998</v>
      </c>
      <c r="E63" s="57">
        <v>14.244809999999999</v>
      </c>
      <c r="F63" s="57">
        <v>14.397979999999999</v>
      </c>
      <c r="G63" s="57">
        <v>14.551149999999998</v>
      </c>
      <c r="H63" s="57">
        <v>14.704319999999997</v>
      </c>
      <c r="I63" s="57">
        <v>14.857489999999997</v>
      </c>
      <c r="J63" s="57">
        <v>15.01066</v>
      </c>
      <c r="K63" s="57">
        <v>15.163829999999999</v>
      </c>
      <c r="L63" s="57">
        <v>15.316999999999998</v>
      </c>
      <c r="M63" s="57">
        <v>15.470169999999998</v>
      </c>
      <c r="N63" s="57">
        <v>15.623339999999997</v>
      </c>
      <c r="O63" s="57">
        <v>15.77651</v>
      </c>
      <c r="P63" s="57">
        <v>15.929679999999999</v>
      </c>
      <c r="Q63" s="57">
        <v>16.082849999999997</v>
      </c>
      <c r="R63" s="57">
        <v>16.236019999999996</v>
      </c>
      <c r="S63" s="57">
        <v>16.389189999999996</v>
      </c>
      <c r="T63" s="57">
        <v>16.542359999999999</v>
      </c>
      <c r="U63" s="57">
        <v>16.695529999999998</v>
      </c>
      <c r="V63" s="57">
        <v>16.848699999999997</v>
      </c>
      <c r="W63" s="57">
        <v>17.001869999999997</v>
      </c>
      <c r="X63" s="57">
        <v>17.155039999999996</v>
      </c>
      <c r="Y63" s="57">
        <v>17.308209999999999</v>
      </c>
      <c r="Z63" s="57">
        <v>17.461379999999998</v>
      </c>
      <c r="AA63" s="57">
        <v>17.614549999999998</v>
      </c>
      <c r="AB63" s="57">
        <v>17.767719999999997</v>
      </c>
      <c r="AC63" s="57">
        <v>17.920889999999996</v>
      </c>
      <c r="AD63" s="57">
        <v>18.074059999999999</v>
      </c>
      <c r="AE63" s="57">
        <v>18.227229999999999</v>
      </c>
      <c r="AF63" s="58">
        <v>18.380399999999998</v>
      </c>
    </row>
    <row r="64" spans="1:32" ht="21" x14ac:dyDescent="0.25">
      <c r="A64" s="52" t="s">
        <v>102</v>
      </c>
      <c r="B64" s="57">
        <v>15.7437</v>
      </c>
      <c r="C64" s="57">
        <v>15.91863</v>
      </c>
      <c r="D64" s="57">
        <v>16.09356</v>
      </c>
      <c r="E64" s="57">
        <v>16.268490000000003</v>
      </c>
      <c r="F64" s="57">
        <v>16.44342</v>
      </c>
      <c r="G64" s="57">
        <v>16.61835</v>
      </c>
      <c r="H64" s="57">
        <v>16.793279999999999</v>
      </c>
      <c r="I64" s="57">
        <v>16.968209999999999</v>
      </c>
      <c r="J64" s="57">
        <v>17.143140000000002</v>
      </c>
      <c r="K64" s="57">
        <v>17.318070000000002</v>
      </c>
      <c r="L64" s="57">
        <v>17.493000000000002</v>
      </c>
      <c r="M64" s="57">
        <v>17.667930000000002</v>
      </c>
      <c r="N64" s="57">
        <v>17.842859999999998</v>
      </c>
      <c r="O64" s="57">
        <v>18.017790000000002</v>
      </c>
      <c r="P64" s="57">
        <v>18.192720000000001</v>
      </c>
      <c r="Q64" s="57">
        <v>18.367650000000001</v>
      </c>
      <c r="R64" s="57">
        <v>18.542580000000001</v>
      </c>
      <c r="S64" s="57">
        <v>18.717510000000001</v>
      </c>
      <c r="T64" s="57">
        <v>18.892440000000001</v>
      </c>
      <c r="U64" s="57">
        <v>19.06737</v>
      </c>
      <c r="V64" s="57">
        <v>19.2423</v>
      </c>
      <c r="W64" s="57">
        <v>19.41723</v>
      </c>
      <c r="X64" s="57">
        <v>19.59216</v>
      </c>
      <c r="Y64" s="57">
        <v>19.767090000000003</v>
      </c>
      <c r="Z64" s="57">
        <v>19.942020000000003</v>
      </c>
      <c r="AA64" s="57">
        <v>20.116949999999999</v>
      </c>
      <c r="AB64" s="57">
        <v>20.291879999999999</v>
      </c>
      <c r="AC64" s="57">
        <v>20.466809999999999</v>
      </c>
      <c r="AD64" s="57">
        <v>20.641740000000002</v>
      </c>
      <c r="AE64" s="57">
        <v>20.816670000000002</v>
      </c>
      <c r="AF64" s="58">
        <v>20.991600000000002</v>
      </c>
    </row>
    <row r="65" spans="1:32" ht="21" x14ac:dyDescent="0.25">
      <c r="A65" s="52" t="s">
        <v>103</v>
      </c>
      <c r="B65" s="57">
        <v>17.671500000000002</v>
      </c>
      <c r="C65" s="57">
        <v>17.867850000000001</v>
      </c>
      <c r="D65" s="57">
        <v>18.0642</v>
      </c>
      <c r="E65" s="57">
        <v>18.260550000000002</v>
      </c>
      <c r="F65" s="57">
        <v>18.456900000000005</v>
      </c>
      <c r="G65" s="57">
        <v>18.653250000000003</v>
      </c>
      <c r="H65" s="57">
        <v>18.849600000000002</v>
      </c>
      <c r="I65" s="57">
        <v>19.045950000000001</v>
      </c>
      <c r="J65" s="57">
        <v>19.242300000000004</v>
      </c>
      <c r="K65" s="57">
        <v>19.438650000000003</v>
      </c>
      <c r="L65" s="57">
        <v>19.635000000000002</v>
      </c>
      <c r="M65" s="57">
        <v>19.83135</v>
      </c>
      <c r="N65" s="57">
        <v>20.027699999999999</v>
      </c>
      <c r="O65" s="57">
        <v>20.224050000000005</v>
      </c>
      <c r="P65" s="57">
        <v>20.420400000000004</v>
      </c>
      <c r="Q65" s="57">
        <v>20.616750000000003</v>
      </c>
      <c r="R65" s="57">
        <v>20.813100000000002</v>
      </c>
      <c r="S65" s="57">
        <v>21.009450000000001</v>
      </c>
      <c r="T65" s="57">
        <v>21.205800000000004</v>
      </c>
      <c r="U65" s="57">
        <v>21.402150000000002</v>
      </c>
      <c r="V65" s="57">
        <v>21.598500000000001</v>
      </c>
      <c r="W65" s="57">
        <v>21.79485</v>
      </c>
      <c r="X65" s="57">
        <v>21.991200000000003</v>
      </c>
      <c r="Y65" s="57">
        <v>22.187550000000005</v>
      </c>
      <c r="Z65" s="57">
        <v>22.383900000000004</v>
      </c>
      <c r="AA65" s="57">
        <v>22.580250000000003</v>
      </c>
      <c r="AB65" s="57">
        <v>22.776600000000002</v>
      </c>
      <c r="AC65" s="57">
        <v>22.972950000000001</v>
      </c>
      <c r="AD65" s="57">
        <v>23.169300000000003</v>
      </c>
      <c r="AE65" s="57">
        <v>23.365650000000002</v>
      </c>
      <c r="AF65" s="58">
        <v>23.562000000000005</v>
      </c>
    </row>
    <row r="66" spans="1:32" ht="21" x14ac:dyDescent="0.25">
      <c r="A66" s="52" t="s">
        <v>104</v>
      </c>
      <c r="B66" s="57">
        <v>18.211500000000001</v>
      </c>
      <c r="C66" s="57">
        <v>18.413850000000004</v>
      </c>
      <c r="D66" s="57">
        <v>18.616200000000003</v>
      </c>
      <c r="E66" s="57">
        <v>18.818550000000005</v>
      </c>
      <c r="F66" s="57">
        <v>19.020900000000005</v>
      </c>
      <c r="G66" s="57">
        <v>19.223250000000004</v>
      </c>
      <c r="H66" s="57">
        <v>19.425600000000003</v>
      </c>
      <c r="I66" s="57">
        <v>19.627950000000002</v>
      </c>
      <c r="J66" s="57">
        <v>19.830300000000005</v>
      </c>
      <c r="K66" s="57">
        <v>20.032650000000004</v>
      </c>
      <c r="L66" s="57">
        <v>20.235000000000003</v>
      </c>
      <c r="M66" s="57">
        <v>20.437350000000002</v>
      </c>
      <c r="N66" s="57">
        <v>20.639700000000001</v>
      </c>
      <c r="O66" s="57">
        <v>20.842050000000004</v>
      </c>
      <c r="P66" s="57">
        <v>21.044400000000003</v>
      </c>
      <c r="Q66" s="57">
        <v>21.246750000000002</v>
      </c>
      <c r="R66" s="57">
        <v>21.449100000000001</v>
      </c>
      <c r="S66" s="57">
        <v>21.651450000000001</v>
      </c>
      <c r="T66" s="57">
        <v>21.853800000000003</v>
      </c>
      <c r="U66" s="57">
        <v>22.056150000000002</v>
      </c>
      <c r="V66" s="57">
        <v>22.258500000000005</v>
      </c>
      <c r="W66" s="57">
        <v>22.460850000000004</v>
      </c>
      <c r="X66" s="57">
        <v>22.663200000000003</v>
      </c>
      <c r="Y66" s="57">
        <v>22.865550000000006</v>
      </c>
      <c r="Z66" s="57">
        <v>23.067900000000005</v>
      </c>
      <c r="AA66" s="57">
        <v>23.270250000000004</v>
      </c>
      <c r="AB66" s="57">
        <v>23.472600000000003</v>
      </c>
      <c r="AC66" s="57">
        <v>23.674950000000003</v>
      </c>
      <c r="AD66" s="57">
        <v>23.877300000000005</v>
      </c>
      <c r="AE66" s="57">
        <v>24.079650000000004</v>
      </c>
      <c r="AF66" s="58">
        <v>24.282000000000004</v>
      </c>
    </row>
    <row r="67" spans="1:32" ht="21" x14ac:dyDescent="0.25">
      <c r="A67" s="52" t="s">
        <v>105</v>
      </c>
      <c r="B67" s="57">
        <v>20.655000000000001</v>
      </c>
      <c r="C67" s="57">
        <v>20.884499999999999</v>
      </c>
      <c r="D67" s="57">
        <v>21.113999999999997</v>
      </c>
      <c r="E67" s="57">
        <v>21.343500000000002</v>
      </c>
      <c r="F67" s="57">
        <v>21.573</v>
      </c>
      <c r="G67" s="57">
        <v>21.802499999999998</v>
      </c>
      <c r="H67" s="57">
        <v>22.032</v>
      </c>
      <c r="I67" s="57">
        <v>22.261499999999998</v>
      </c>
      <c r="J67" s="57">
        <v>22.491</v>
      </c>
      <c r="K67" s="57">
        <v>22.720500000000001</v>
      </c>
      <c r="L67" s="57">
        <v>22.95</v>
      </c>
      <c r="M67" s="57">
        <v>23.179499999999997</v>
      </c>
      <c r="N67" s="57">
        <v>23.408999999999999</v>
      </c>
      <c r="O67" s="57">
        <v>23.638500000000001</v>
      </c>
      <c r="P67" s="57">
        <v>23.867999999999999</v>
      </c>
      <c r="Q67" s="57">
        <v>24.0975</v>
      </c>
      <c r="R67" s="57">
        <v>24.326999999999998</v>
      </c>
      <c r="S67" s="57">
        <v>24.556499999999996</v>
      </c>
      <c r="T67" s="57">
        <v>24.786000000000001</v>
      </c>
      <c r="U67" s="57">
        <v>25.015499999999999</v>
      </c>
      <c r="V67" s="57">
        <v>25.244999999999997</v>
      </c>
      <c r="W67" s="57">
        <v>25.474499999999999</v>
      </c>
      <c r="X67" s="57">
        <v>25.703999999999997</v>
      </c>
      <c r="Y67" s="57">
        <v>25.933500000000002</v>
      </c>
      <c r="Z67" s="57">
        <v>26.163</v>
      </c>
      <c r="AA67" s="57">
        <v>26.392499999999998</v>
      </c>
      <c r="AB67" s="57">
        <v>26.622</v>
      </c>
      <c r="AC67" s="57">
        <v>26.851499999999998</v>
      </c>
      <c r="AD67" s="57">
        <v>27.081</v>
      </c>
      <c r="AE67" s="57">
        <v>27.310500000000001</v>
      </c>
      <c r="AF67" s="58">
        <v>27.54</v>
      </c>
    </row>
    <row r="68" spans="1:32" ht="21" x14ac:dyDescent="0.25">
      <c r="A68" s="52" t="s">
        <v>106</v>
      </c>
      <c r="B68" s="57">
        <v>23.125499999999999</v>
      </c>
      <c r="C68" s="57">
        <v>23.382449999999995</v>
      </c>
      <c r="D68" s="57">
        <v>23.639399999999995</v>
      </c>
      <c r="E68" s="57">
        <v>23.896349999999998</v>
      </c>
      <c r="F68" s="57">
        <v>24.153299999999998</v>
      </c>
      <c r="G68" s="57">
        <v>24.410249999999998</v>
      </c>
      <c r="H68" s="57">
        <v>24.667199999999998</v>
      </c>
      <c r="I68" s="57">
        <v>24.924149999999994</v>
      </c>
      <c r="J68" s="57">
        <v>25.181099999999997</v>
      </c>
      <c r="K68" s="57">
        <v>25.438049999999997</v>
      </c>
      <c r="L68" s="57">
        <v>25.694999999999997</v>
      </c>
      <c r="M68" s="57">
        <v>25.951949999999997</v>
      </c>
      <c r="N68" s="57">
        <v>26.208899999999996</v>
      </c>
      <c r="O68" s="57">
        <v>26.46585</v>
      </c>
      <c r="P68" s="57">
        <v>26.722799999999996</v>
      </c>
      <c r="Q68" s="57">
        <v>26.979749999999996</v>
      </c>
      <c r="R68" s="57">
        <v>27.236699999999995</v>
      </c>
      <c r="S68" s="57">
        <v>27.493649999999995</v>
      </c>
      <c r="T68" s="57">
        <v>27.750599999999999</v>
      </c>
      <c r="U68" s="57">
        <v>28.007549999999998</v>
      </c>
      <c r="V68" s="57">
        <v>28.264499999999998</v>
      </c>
      <c r="W68" s="57">
        <v>28.521449999999994</v>
      </c>
      <c r="X68" s="57">
        <v>28.778399999999994</v>
      </c>
      <c r="Y68" s="57">
        <v>29.035349999999998</v>
      </c>
      <c r="Z68" s="57">
        <v>29.292299999999997</v>
      </c>
      <c r="AA68" s="57">
        <v>29.549249999999997</v>
      </c>
      <c r="AB68" s="57">
        <v>29.806199999999997</v>
      </c>
      <c r="AC68" s="57">
        <v>30.063149999999993</v>
      </c>
      <c r="AD68" s="57">
        <v>30.320099999999996</v>
      </c>
      <c r="AE68" s="57">
        <v>30.577049999999996</v>
      </c>
      <c r="AF68" s="58">
        <v>30.833999999999996</v>
      </c>
    </row>
    <row r="69" spans="1:32" ht="21" x14ac:dyDescent="0.25">
      <c r="A69" s="52" t="s">
        <v>107</v>
      </c>
      <c r="B69" s="57">
        <v>26.662500000000001</v>
      </c>
      <c r="C69" s="57">
        <v>26.958750000000002</v>
      </c>
      <c r="D69" s="57">
        <v>27.255000000000003</v>
      </c>
      <c r="E69" s="57">
        <v>27.551250000000007</v>
      </c>
      <c r="F69" s="57">
        <v>27.847500000000004</v>
      </c>
      <c r="G69" s="57">
        <v>28.143750000000004</v>
      </c>
      <c r="H69" s="57">
        <v>28.44</v>
      </c>
      <c r="I69" s="57">
        <v>28.736250000000002</v>
      </c>
      <c r="J69" s="57">
        <v>29.032500000000006</v>
      </c>
      <c r="K69" s="57">
        <v>29.328750000000003</v>
      </c>
      <c r="L69" s="57">
        <v>29.625000000000004</v>
      </c>
      <c r="M69" s="57">
        <v>29.921250000000004</v>
      </c>
      <c r="N69" s="57">
        <v>30.217500000000001</v>
      </c>
      <c r="O69" s="57">
        <v>30.513750000000005</v>
      </c>
      <c r="P69" s="57">
        <v>30.810000000000006</v>
      </c>
      <c r="Q69" s="57">
        <v>31.106250000000003</v>
      </c>
      <c r="R69" s="57">
        <v>31.402500000000003</v>
      </c>
      <c r="S69" s="57">
        <v>31.69875</v>
      </c>
      <c r="T69" s="57">
        <v>31.995000000000005</v>
      </c>
      <c r="U69" s="57">
        <v>32.291250000000005</v>
      </c>
      <c r="V69" s="57">
        <v>32.587500000000006</v>
      </c>
      <c r="W69" s="57">
        <v>32.883750000000006</v>
      </c>
      <c r="X69" s="57">
        <v>33.18</v>
      </c>
      <c r="Y69" s="57">
        <v>33.476250000000007</v>
      </c>
      <c r="Z69" s="57">
        <v>33.772500000000008</v>
      </c>
      <c r="AA69" s="57">
        <v>34.068750000000001</v>
      </c>
      <c r="AB69" s="57">
        <v>34.365000000000002</v>
      </c>
      <c r="AC69" s="57">
        <v>34.661250000000003</v>
      </c>
      <c r="AD69" s="57">
        <v>34.957500000000003</v>
      </c>
      <c r="AE69" s="57">
        <v>35.253750000000004</v>
      </c>
      <c r="AF69" s="58">
        <v>35.550000000000004</v>
      </c>
    </row>
    <row r="70" spans="1:32" ht="21" x14ac:dyDescent="0.25">
      <c r="A70" s="52" t="s">
        <v>108</v>
      </c>
      <c r="B70" s="57">
        <v>11.744999999999999</v>
      </c>
      <c r="C70" s="57">
        <v>11.875499999999999</v>
      </c>
      <c r="D70" s="57">
        <v>12.005999999999998</v>
      </c>
      <c r="E70" s="57">
        <v>12.1365</v>
      </c>
      <c r="F70" s="57">
        <v>12.266999999999999</v>
      </c>
      <c r="G70" s="57">
        <v>12.397499999999999</v>
      </c>
      <c r="H70" s="57">
        <v>12.527999999999999</v>
      </c>
      <c r="I70" s="57">
        <v>12.658499999999998</v>
      </c>
      <c r="J70" s="57">
        <v>12.789</v>
      </c>
      <c r="K70" s="57">
        <v>12.919499999999999</v>
      </c>
      <c r="L70" s="57">
        <v>13.049999999999999</v>
      </c>
      <c r="M70" s="57">
        <v>13.180499999999999</v>
      </c>
      <c r="N70" s="57">
        <v>13.310999999999998</v>
      </c>
      <c r="O70" s="57">
        <v>13.4415</v>
      </c>
      <c r="P70" s="57">
        <v>13.571999999999999</v>
      </c>
      <c r="Q70" s="57">
        <v>13.702499999999999</v>
      </c>
      <c r="R70" s="57">
        <v>13.832999999999998</v>
      </c>
      <c r="S70" s="57">
        <v>13.963499999999998</v>
      </c>
      <c r="T70" s="57">
        <v>14.093999999999999</v>
      </c>
      <c r="U70" s="57">
        <v>14.224499999999999</v>
      </c>
      <c r="V70" s="57">
        <v>14.354999999999999</v>
      </c>
      <c r="W70" s="57">
        <v>14.485499999999998</v>
      </c>
      <c r="X70" s="57">
        <v>14.615999999999998</v>
      </c>
      <c r="Y70" s="57">
        <v>14.746500000000001</v>
      </c>
      <c r="Z70" s="57">
        <v>14.876999999999999</v>
      </c>
      <c r="AA70" s="57">
        <v>15.007499999999999</v>
      </c>
      <c r="AB70" s="57">
        <v>15.137999999999998</v>
      </c>
      <c r="AC70" s="57">
        <v>15.268499999999998</v>
      </c>
      <c r="AD70" s="57">
        <v>15.399000000000001</v>
      </c>
      <c r="AE70" s="57">
        <v>15.529500000000001</v>
      </c>
      <c r="AF70" s="58">
        <v>15.66</v>
      </c>
    </row>
    <row r="71" spans="1:32" ht="21" x14ac:dyDescent="0.25">
      <c r="A71" s="52" t="s">
        <v>109</v>
      </c>
      <c r="B71" s="57">
        <v>13.095000000000001</v>
      </c>
      <c r="C71" s="57">
        <v>13.240500000000001</v>
      </c>
      <c r="D71" s="57">
        <v>13.385999999999999</v>
      </c>
      <c r="E71" s="57">
        <v>13.531500000000001</v>
      </c>
      <c r="F71" s="57">
        <v>13.677000000000001</v>
      </c>
      <c r="G71" s="57">
        <v>13.822500000000002</v>
      </c>
      <c r="H71" s="57">
        <v>13.968</v>
      </c>
      <c r="I71" s="57">
        <v>14.1135</v>
      </c>
      <c r="J71" s="57">
        <v>14.259000000000002</v>
      </c>
      <c r="K71" s="57">
        <v>14.404500000000001</v>
      </c>
      <c r="L71" s="57">
        <v>14.55</v>
      </c>
      <c r="M71" s="57">
        <v>14.695500000000001</v>
      </c>
      <c r="N71" s="57">
        <v>14.840999999999999</v>
      </c>
      <c r="O71" s="57">
        <v>14.986500000000001</v>
      </c>
      <c r="P71" s="57">
        <v>15.132000000000001</v>
      </c>
      <c r="Q71" s="57">
        <v>15.2775</v>
      </c>
      <c r="R71" s="57">
        <v>15.423</v>
      </c>
      <c r="S71" s="57">
        <v>15.5685</v>
      </c>
      <c r="T71" s="57">
        <v>15.714000000000002</v>
      </c>
      <c r="U71" s="57">
        <v>15.859500000000001</v>
      </c>
      <c r="V71" s="57">
        <v>16.005000000000003</v>
      </c>
      <c r="W71" s="57">
        <v>16.150500000000001</v>
      </c>
      <c r="X71" s="57">
        <v>16.295999999999999</v>
      </c>
      <c r="Y71" s="57">
        <v>16.441500000000001</v>
      </c>
      <c r="Z71" s="57">
        <v>16.587</v>
      </c>
      <c r="AA71" s="57">
        <v>16.732500000000002</v>
      </c>
      <c r="AB71" s="57">
        <v>16.878</v>
      </c>
      <c r="AC71" s="57">
        <v>17.023499999999999</v>
      </c>
      <c r="AD71" s="57">
        <v>17.169</v>
      </c>
      <c r="AE71" s="57">
        <v>17.314500000000002</v>
      </c>
      <c r="AF71" s="58">
        <v>17.46</v>
      </c>
    </row>
    <row r="72" spans="1:32" ht="21" x14ac:dyDescent="0.25">
      <c r="A72" s="52" t="s">
        <v>110</v>
      </c>
      <c r="B72" s="57">
        <v>13.330800000000002</v>
      </c>
      <c r="C72" s="57">
        <v>13.478920000000002</v>
      </c>
      <c r="D72" s="57">
        <v>13.627040000000001</v>
      </c>
      <c r="E72" s="57">
        <v>13.775160000000003</v>
      </c>
      <c r="F72" s="57">
        <v>13.923280000000004</v>
      </c>
      <c r="G72" s="57">
        <v>14.071400000000002</v>
      </c>
      <c r="H72" s="57">
        <v>14.219520000000003</v>
      </c>
      <c r="I72" s="57">
        <v>14.367640000000002</v>
      </c>
      <c r="J72" s="57">
        <v>14.515760000000004</v>
      </c>
      <c r="K72" s="57">
        <v>14.663880000000004</v>
      </c>
      <c r="L72" s="57">
        <v>14.812000000000003</v>
      </c>
      <c r="M72" s="57">
        <v>14.960120000000002</v>
      </c>
      <c r="N72" s="57">
        <v>15.108240000000002</v>
      </c>
      <c r="O72" s="57">
        <v>15.256360000000004</v>
      </c>
      <c r="P72" s="57">
        <v>15.404480000000003</v>
      </c>
      <c r="Q72" s="57">
        <v>15.552600000000004</v>
      </c>
      <c r="R72" s="57">
        <v>15.700720000000002</v>
      </c>
      <c r="S72" s="57">
        <v>15.848840000000003</v>
      </c>
      <c r="T72" s="57">
        <v>15.996960000000005</v>
      </c>
      <c r="U72" s="57">
        <v>16.145080000000004</v>
      </c>
      <c r="V72" s="57">
        <v>16.293200000000002</v>
      </c>
      <c r="W72" s="57">
        <v>16.441320000000001</v>
      </c>
      <c r="X72" s="57">
        <v>16.589440000000003</v>
      </c>
      <c r="Y72" s="57">
        <v>16.737560000000006</v>
      </c>
      <c r="Z72" s="57">
        <v>16.885680000000004</v>
      </c>
      <c r="AA72" s="57">
        <v>17.033800000000003</v>
      </c>
      <c r="AB72" s="57">
        <v>17.181920000000002</v>
      </c>
      <c r="AC72" s="57">
        <v>17.330040000000004</v>
      </c>
      <c r="AD72" s="57">
        <v>17.478160000000006</v>
      </c>
      <c r="AE72" s="57">
        <v>17.626280000000005</v>
      </c>
      <c r="AF72" s="58">
        <v>17.774400000000004</v>
      </c>
    </row>
    <row r="73" spans="1:32" ht="21" x14ac:dyDescent="0.25">
      <c r="A73" s="52" t="s">
        <v>111</v>
      </c>
      <c r="B73" s="57">
        <v>13.330800000000002</v>
      </c>
      <c r="C73" s="57">
        <v>13.478920000000002</v>
      </c>
      <c r="D73" s="57">
        <v>13.627040000000001</v>
      </c>
      <c r="E73" s="57">
        <v>13.775160000000003</v>
      </c>
      <c r="F73" s="57">
        <v>13.923280000000004</v>
      </c>
      <c r="G73" s="57">
        <v>14.071400000000002</v>
      </c>
      <c r="H73" s="57">
        <v>14.219520000000003</v>
      </c>
      <c r="I73" s="57">
        <v>14.367640000000002</v>
      </c>
      <c r="J73" s="57">
        <v>14.515760000000004</v>
      </c>
      <c r="K73" s="57">
        <v>14.663880000000004</v>
      </c>
      <c r="L73" s="57">
        <v>14.812000000000003</v>
      </c>
      <c r="M73" s="57">
        <v>14.960120000000002</v>
      </c>
      <c r="N73" s="57">
        <v>15.108240000000002</v>
      </c>
      <c r="O73" s="57">
        <v>15.256360000000004</v>
      </c>
      <c r="P73" s="57">
        <v>15.404480000000003</v>
      </c>
      <c r="Q73" s="57">
        <v>15.552600000000004</v>
      </c>
      <c r="R73" s="57">
        <v>15.700720000000002</v>
      </c>
      <c r="S73" s="57">
        <v>15.848840000000003</v>
      </c>
      <c r="T73" s="57">
        <v>15.996960000000005</v>
      </c>
      <c r="U73" s="57">
        <v>16.145080000000004</v>
      </c>
      <c r="V73" s="57">
        <v>16.293200000000002</v>
      </c>
      <c r="W73" s="57">
        <v>16.441320000000001</v>
      </c>
      <c r="X73" s="57">
        <v>16.589440000000003</v>
      </c>
      <c r="Y73" s="57">
        <v>16.737560000000006</v>
      </c>
      <c r="Z73" s="57">
        <v>16.885680000000004</v>
      </c>
      <c r="AA73" s="57">
        <v>17.033800000000003</v>
      </c>
      <c r="AB73" s="57">
        <v>17.181920000000002</v>
      </c>
      <c r="AC73" s="57">
        <v>17.330040000000004</v>
      </c>
      <c r="AD73" s="57">
        <v>17.478160000000006</v>
      </c>
      <c r="AE73" s="57">
        <v>17.626280000000005</v>
      </c>
      <c r="AF73" s="58">
        <v>17.774400000000004</v>
      </c>
    </row>
    <row r="74" spans="1:32" ht="21" x14ac:dyDescent="0.25">
      <c r="A74" s="52" t="s">
        <v>112</v>
      </c>
      <c r="B74" s="57">
        <v>14.792400000000001</v>
      </c>
      <c r="C74" s="57">
        <v>14.956760000000001</v>
      </c>
      <c r="D74" s="57">
        <v>15.121120000000001</v>
      </c>
      <c r="E74" s="57">
        <v>15.285480000000003</v>
      </c>
      <c r="F74" s="57">
        <v>15.449840000000002</v>
      </c>
      <c r="G74" s="57">
        <v>15.614200000000002</v>
      </c>
      <c r="H74" s="57">
        <v>15.778560000000001</v>
      </c>
      <c r="I74" s="57">
        <v>15.942920000000001</v>
      </c>
      <c r="J74" s="57">
        <v>16.107280000000003</v>
      </c>
      <c r="K74" s="57">
        <v>16.271640000000001</v>
      </c>
      <c r="L74" s="57">
        <v>16.436</v>
      </c>
      <c r="M74" s="57">
        <v>16.600360000000002</v>
      </c>
      <c r="N74" s="57">
        <v>16.764720000000001</v>
      </c>
      <c r="O74" s="57">
        <v>16.929080000000003</v>
      </c>
      <c r="P74" s="57">
        <v>17.093440000000001</v>
      </c>
      <c r="Q74" s="57">
        <v>17.257800000000003</v>
      </c>
      <c r="R74" s="57">
        <v>17.422160000000002</v>
      </c>
      <c r="S74" s="57">
        <v>17.58652</v>
      </c>
      <c r="T74" s="57">
        <v>17.750880000000002</v>
      </c>
      <c r="U74" s="57">
        <v>17.915240000000001</v>
      </c>
      <c r="V74" s="57">
        <v>18.079600000000003</v>
      </c>
      <c r="W74" s="57">
        <v>18.243960000000001</v>
      </c>
      <c r="X74" s="57">
        <v>18.40832</v>
      </c>
      <c r="Y74" s="57">
        <v>18.572680000000002</v>
      </c>
      <c r="Z74" s="57">
        <v>18.737040000000004</v>
      </c>
      <c r="AA74" s="57">
        <v>18.901400000000002</v>
      </c>
      <c r="AB74" s="57">
        <v>19.065760000000001</v>
      </c>
      <c r="AC74" s="57">
        <v>19.230119999999999</v>
      </c>
      <c r="AD74" s="57">
        <v>19.394480000000001</v>
      </c>
      <c r="AE74" s="57">
        <v>19.558840000000004</v>
      </c>
      <c r="AF74" s="58">
        <v>19.723200000000002</v>
      </c>
    </row>
    <row r="75" spans="1:32" ht="21" x14ac:dyDescent="0.25">
      <c r="A75" s="52" t="s">
        <v>113</v>
      </c>
      <c r="B75" s="57">
        <v>16.291800000000002</v>
      </c>
      <c r="C75" s="57">
        <v>16.472820000000002</v>
      </c>
      <c r="D75" s="57">
        <v>16.653840000000002</v>
      </c>
      <c r="E75" s="57">
        <v>16.834860000000003</v>
      </c>
      <c r="F75" s="57">
        <v>17.015880000000003</v>
      </c>
      <c r="G75" s="57">
        <v>17.196900000000003</v>
      </c>
      <c r="H75" s="57">
        <v>17.377920000000003</v>
      </c>
      <c r="I75" s="57">
        <v>17.55894</v>
      </c>
      <c r="J75" s="57">
        <v>17.739960000000004</v>
      </c>
      <c r="K75" s="57">
        <v>17.920980000000004</v>
      </c>
      <c r="L75" s="57">
        <v>18.102000000000004</v>
      </c>
      <c r="M75" s="57">
        <v>18.28302</v>
      </c>
      <c r="N75" s="57">
        <v>18.464040000000001</v>
      </c>
      <c r="O75" s="57">
        <v>18.645060000000004</v>
      </c>
      <c r="P75" s="57">
        <v>18.826080000000005</v>
      </c>
      <c r="Q75" s="57">
        <v>19.007100000000001</v>
      </c>
      <c r="R75" s="57">
        <v>19.188120000000001</v>
      </c>
      <c r="S75" s="57">
        <v>19.369140000000002</v>
      </c>
      <c r="T75" s="57">
        <v>19.550160000000005</v>
      </c>
      <c r="U75" s="57">
        <v>19.731180000000002</v>
      </c>
      <c r="V75" s="57">
        <v>19.912200000000002</v>
      </c>
      <c r="W75" s="57">
        <v>20.093220000000002</v>
      </c>
      <c r="X75" s="57">
        <v>20.274240000000002</v>
      </c>
      <c r="Y75" s="57">
        <v>20.455260000000003</v>
      </c>
      <c r="Z75" s="57">
        <v>20.636280000000003</v>
      </c>
      <c r="AA75" s="57">
        <v>20.817300000000003</v>
      </c>
      <c r="AB75" s="57">
        <v>20.998320000000003</v>
      </c>
      <c r="AC75" s="57">
        <v>21.179340000000003</v>
      </c>
      <c r="AD75" s="57">
        <v>21.360360000000004</v>
      </c>
      <c r="AE75" s="57">
        <v>21.541380000000004</v>
      </c>
      <c r="AF75" s="58">
        <v>21.722400000000004</v>
      </c>
    </row>
    <row r="76" spans="1:32" ht="21" x14ac:dyDescent="0.25">
      <c r="A76" s="52" t="s">
        <v>114</v>
      </c>
      <c r="B76" s="57">
        <v>17.891999999999999</v>
      </c>
      <c r="C76" s="57">
        <v>18.090799999999998</v>
      </c>
      <c r="D76" s="57">
        <v>18.2896</v>
      </c>
      <c r="E76" s="57">
        <v>18.488400000000002</v>
      </c>
      <c r="F76" s="57">
        <v>18.687200000000001</v>
      </c>
      <c r="G76" s="57">
        <v>18.885999999999999</v>
      </c>
      <c r="H76" s="57">
        <v>19.084799999999998</v>
      </c>
      <c r="I76" s="57">
        <v>19.2836</v>
      </c>
      <c r="J76" s="57">
        <v>19.482400000000002</v>
      </c>
      <c r="K76" s="57">
        <v>19.6812</v>
      </c>
      <c r="L76" s="57">
        <v>19.88</v>
      </c>
      <c r="M76" s="57">
        <v>20.078799999999998</v>
      </c>
      <c r="N76" s="57">
        <v>20.2776</v>
      </c>
      <c r="O76" s="57">
        <v>20.476400000000002</v>
      </c>
      <c r="P76" s="57">
        <v>20.6752</v>
      </c>
      <c r="Q76" s="57">
        <v>20.873999999999999</v>
      </c>
      <c r="R76" s="57">
        <v>21.072800000000001</v>
      </c>
      <c r="S76" s="57">
        <v>21.271599999999999</v>
      </c>
      <c r="T76" s="57">
        <v>21.470400000000001</v>
      </c>
      <c r="U76" s="57">
        <v>21.6692</v>
      </c>
      <c r="V76" s="57">
        <v>21.867999999999999</v>
      </c>
      <c r="W76" s="57">
        <v>22.066800000000001</v>
      </c>
      <c r="X76" s="57">
        <v>22.265599999999999</v>
      </c>
      <c r="Y76" s="57">
        <v>22.464400000000001</v>
      </c>
      <c r="Z76" s="57">
        <v>22.6632</v>
      </c>
      <c r="AA76" s="57">
        <v>22.861999999999998</v>
      </c>
      <c r="AB76" s="57">
        <v>23.0608</v>
      </c>
      <c r="AC76" s="57">
        <v>23.259599999999999</v>
      </c>
      <c r="AD76" s="57">
        <v>23.458400000000001</v>
      </c>
      <c r="AE76" s="57">
        <v>23.6572</v>
      </c>
      <c r="AF76" s="58">
        <v>23.856000000000002</v>
      </c>
    </row>
    <row r="77" spans="1:32" ht="21" x14ac:dyDescent="0.25">
      <c r="A77" s="52" t="s">
        <v>115</v>
      </c>
      <c r="B77" s="57">
        <v>16.0182</v>
      </c>
      <c r="C77" s="57">
        <v>16.196179999999998</v>
      </c>
      <c r="D77" s="57">
        <v>16.37416</v>
      </c>
      <c r="E77" s="57">
        <v>16.552140000000001</v>
      </c>
      <c r="F77" s="57">
        <v>16.730119999999999</v>
      </c>
      <c r="G77" s="57">
        <v>16.908100000000001</v>
      </c>
      <c r="H77" s="57">
        <v>17.086079999999999</v>
      </c>
      <c r="I77" s="57">
        <v>17.264060000000001</v>
      </c>
      <c r="J77" s="57">
        <v>17.442040000000002</v>
      </c>
      <c r="K77" s="57">
        <v>17.62002</v>
      </c>
      <c r="L77" s="57">
        <v>17.798000000000002</v>
      </c>
      <c r="M77" s="57">
        <v>17.97598</v>
      </c>
      <c r="N77" s="57">
        <v>18.153959999999998</v>
      </c>
      <c r="O77" s="57">
        <v>18.331940000000003</v>
      </c>
      <c r="P77" s="57">
        <v>18.509920000000001</v>
      </c>
      <c r="Q77" s="57">
        <v>18.687899999999999</v>
      </c>
      <c r="R77" s="57">
        <v>18.865880000000001</v>
      </c>
      <c r="S77" s="57">
        <v>19.043859999999999</v>
      </c>
      <c r="T77" s="57">
        <v>19.22184</v>
      </c>
      <c r="U77" s="57">
        <v>19.399820000000002</v>
      </c>
      <c r="V77" s="57">
        <v>19.5778</v>
      </c>
      <c r="W77" s="57">
        <v>19.755780000000001</v>
      </c>
      <c r="X77" s="57">
        <v>19.933759999999999</v>
      </c>
      <c r="Y77" s="57">
        <v>20.111740000000001</v>
      </c>
      <c r="Z77" s="57">
        <v>20.289720000000003</v>
      </c>
      <c r="AA77" s="57">
        <v>20.467700000000001</v>
      </c>
      <c r="AB77" s="57">
        <v>20.645679999999999</v>
      </c>
      <c r="AC77" s="57">
        <v>20.82366</v>
      </c>
      <c r="AD77" s="57">
        <v>21.001640000000002</v>
      </c>
      <c r="AE77" s="57">
        <v>21.17962</v>
      </c>
      <c r="AF77" s="58">
        <v>21.357600000000001</v>
      </c>
    </row>
    <row r="78" spans="1:32" ht="21" x14ac:dyDescent="0.25">
      <c r="A78" s="52" t="s">
        <v>116</v>
      </c>
      <c r="B78" s="57">
        <v>18.037800000000001</v>
      </c>
      <c r="C78" s="57">
        <v>18.238219999999998</v>
      </c>
      <c r="D78" s="57">
        <v>18.438639999999999</v>
      </c>
      <c r="E78" s="57">
        <v>18.639060000000001</v>
      </c>
      <c r="F78" s="57">
        <v>18.839480000000002</v>
      </c>
      <c r="G78" s="57">
        <v>19.039899999999999</v>
      </c>
      <c r="H78" s="57">
        <v>19.240320000000001</v>
      </c>
      <c r="I78" s="57">
        <v>19.440739999999998</v>
      </c>
      <c r="J78" s="57">
        <v>19.641160000000003</v>
      </c>
      <c r="K78" s="57">
        <v>19.84158</v>
      </c>
      <c r="L78" s="57">
        <v>20.042000000000002</v>
      </c>
      <c r="M78" s="57">
        <v>20.242419999999999</v>
      </c>
      <c r="N78" s="57">
        <v>20.442839999999997</v>
      </c>
      <c r="O78" s="57">
        <v>20.643260000000001</v>
      </c>
      <c r="P78" s="57">
        <v>20.843679999999999</v>
      </c>
      <c r="Q78" s="57">
        <v>21.0441</v>
      </c>
      <c r="R78" s="57">
        <v>21.244519999999998</v>
      </c>
      <c r="S78" s="57">
        <v>21.444939999999999</v>
      </c>
      <c r="T78" s="57">
        <v>21.64536</v>
      </c>
      <c r="U78" s="57">
        <v>21.845780000000001</v>
      </c>
      <c r="V78" s="57">
        <v>22.046199999999999</v>
      </c>
      <c r="W78" s="57">
        <v>22.24662</v>
      </c>
      <c r="X78" s="57">
        <v>22.447039999999998</v>
      </c>
      <c r="Y78" s="57">
        <v>22.647460000000002</v>
      </c>
      <c r="Z78" s="57">
        <v>22.84788</v>
      </c>
      <c r="AA78" s="57">
        <v>23.048300000000001</v>
      </c>
      <c r="AB78" s="57">
        <v>23.248719999999999</v>
      </c>
      <c r="AC78" s="57">
        <v>23.44914</v>
      </c>
      <c r="AD78" s="57">
        <v>23.649560000000001</v>
      </c>
      <c r="AE78" s="57">
        <v>23.849980000000002</v>
      </c>
      <c r="AF78" s="58">
        <v>24.0504</v>
      </c>
    </row>
    <row r="79" spans="1:32" ht="21" x14ac:dyDescent="0.25">
      <c r="A79" s="52" t="s">
        <v>117</v>
      </c>
      <c r="B79" s="57">
        <v>20.176200000000001</v>
      </c>
      <c r="C79" s="57">
        <v>20.400379999999998</v>
      </c>
      <c r="D79" s="57">
        <v>20.624559999999999</v>
      </c>
      <c r="E79" s="57">
        <v>20.848740000000003</v>
      </c>
      <c r="F79" s="57">
        <v>21.07292</v>
      </c>
      <c r="G79" s="57">
        <v>21.2971</v>
      </c>
      <c r="H79" s="57">
        <v>21.521280000000001</v>
      </c>
      <c r="I79" s="57">
        <v>21.745459999999998</v>
      </c>
      <c r="J79" s="57">
        <v>21.969640000000002</v>
      </c>
      <c r="K79" s="57">
        <v>22.193820000000002</v>
      </c>
      <c r="L79" s="57">
        <v>22.417999999999999</v>
      </c>
      <c r="M79" s="57">
        <v>22.64218</v>
      </c>
      <c r="N79" s="57">
        <v>22.86636</v>
      </c>
      <c r="O79" s="57">
        <v>23.090540000000001</v>
      </c>
      <c r="P79" s="57">
        <v>23.314720000000001</v>
      </c>
      <c r="Q79" s="57">
        <v>23.538900000000002</v>
      </c>
      <c r="R79" s="57">
        <v>23.763079999999999</v>
      </c>
      <c r="S79" s="57">
        <v>23.987259999999999</v>
      </c>
      <c r="T79" s="57">
        <v>24.211440000000003</v>
      </c>
      <c r="U79" s="57">
        <v>24.43562</v>
      </c>
      <c r="V79" s="57">
        <v>24.659800000000001</v>
      </c>
      <c r="W79" s="57">
        <v>24.883980000000001</v>
      </c>
      <c r="X79" s="57">
        <v>25.108159999999998</v>
      </c>
      <c r="Y79" s="57">
        <v>25.332340000000002</v>
      </c>
      <c r="Z79" s="57">
        <v>25.556520000000003</v>
      </c>
      <c r="AA79" s="57">
        <v>25.7807</v>
      </c>
      <c r="AB79" s="57">
        <v>26.00488</v>
      </c>
      <c r="AC79" s="57">
        <v>26.229059999999997</v>
      </c>
      <c r="AD79" s="57">
        <v>26.453240000000001</v>
      </c>
      <c r="AE79" s="57">
        <v>26.677420000000001</v>
      </c>
      <c r="AF79" s="58">
        <v>26.901600000000002</v>
      </c>
    </row>
    <row r="80" spans="1:32" ht="21" x14ac:dyDescent="0.25">
      <c r="A80" s="52" t="s">
        <v>118</v>
      </c>
      <c r="B80" s="57">
        <v>18.257400000000001</v>
      </c>
      <c r="C80" s="57">
        <v>18.460259999999998</v>
      </c>
      <c r="D80" s="57">
        <v>18.663119999999999</v>
      </c>
      <c r="E80" s="57">
        <v>18.86598</v>
      </c>
      <c r="F80" s="57">
        <v>19.068840000000002</v>
      </c>
      <c r="G80" s="57">
        <v>19.271699999999999</v>
      </c>
      <c r="H80" s="57">
        <v>19.47456</v>
      </c>
      <c r="I80" s="57">
        <v>19.677419999999998</v>
      </c>
      <c r="J80" s="57">
        <v>19.880280000000003</v>
      </c>
      <c r="K80" s="57">
        <v>20.08314</v>
      </c>
      <c r="L80" s="57">
        <v>20.286000000000001</v>
      </c>
      <c r="M80" s="57">
        <v>20.488859999999999</v>
      </c>
      <c r="N80" s="57">
        <v>20.691719999999997</v>
      </c>
      <c r="O80" s="57">
        <v>20.894580000000001</v>
      </c>
      <c r="P80" s="57">
        <v>21.097439999999999</v>
      </c>
      <c r="Q80" s="57">
        <v>21.3003</v>
      </c>
      <c r="R80" s="57">
        <v>21.503159999999998</v>
      </c>
      <c r="S80" s="57">
        <v>21.706019999999999</v>
      </c>
      <c r="T80" s="57">
        <v>21.90888</v>
      </c>
      <c r="U80" s="57">
        <v>22.111740000000001</v>
      </c>
      <c r="V80" s="57">
        <v>22.314599999999999</v>
      </c>
      <c r="W80" s="57">
        <v>22.51746</v>
      </c>
      <c r="X80" s="57">
        <v>22.720319999999997</v>
      </c>
      <c r="Y80" s="57">
        <v>22.923180000000002</v>
      </c>
      <c r="Z80" s="57">
        <v>23.12604</v>
      </c>
      <c r="AA80" s="57">
        <v>23.328900000000001</v>
      </c>
      <c r="AB80" s="57">
        <v>23.531759999999998</v>
      </c>
      <c r="AC80" s="57">
        <v>23.73462</v>
      </c>
      <c r="AD80" s="57">
        <v>23.937480000000001</v>
      </c>
      <c r="AE80" s="57">
        <v>24.140340000000002</v>
      </c>
      <c r="AF80" s="58">
        <v>24.3432</v>
      </c>
    </row>
    <row r="81" spans="1:32" ht="21" x14ac:dyDescent="0.25">
      <c r="A81" s="52" t="s">
        <v>119</v>
      </c>
      <c r="B81" s="57">
        <v>20.25</v>
      </c>
      <c r="C81" s="57">
        <v>20.474999999999998</v>
      </c>
      <c r="D81" s="57">
        <v>20.7</v>
      </c>
      <c r="E81" s="57">
        <v>20.925000000000001</v>
      </c>
      <c r="F81" s="57">
        <v>21.150000000000002</v>
      </c>
      <c r="G81" s="57">
        <v>21.375</v>
      </c>
      <c r="H81" s="57">
        <v>21.599999999999998</v>
      </c>
      <c r="I81" s="57">
        <v>21.824999999999999</v>
      </c>
      <c r="J81" s="57">
        <v>22.05</v>
      </c>
      <c r="K81" s="57">
        <v>22.275000000000002</v>
      </c>
      <c r="L81" s="57">
        <v>22.5</v>
      </c>
      <c r="M81" s="57">
        <v>22.724999999999998</v>
      </c>
      <c r="N81" s="57">
        <v>22.95</v>
      </c>
      <c r="O81" s="57">
        <v>23.175000000000001</v>
      </c>
      <c r="P81" s="57">
        <v>23.400000000000002</v>
      </c>
      <c r="Q81" s="57">
        <v>23.625</v>
      </c>
      <c r="R81" s="57">
        <v>23.849999999999998</v>
      </c>
      <c r="S81" s="57">
        <v>24.074999999999999</v>
      </c>
      <c r="T81" s="57">
        <v>24.3</v>
      </c>
      <c r="U81" s="57">
        <v>24.525000000000002</v>
      </c>
      <c r="V81" s="57">
        <v>24.75</v>
      </c>
      <c r="W81" s="57">
        <v>24.974999999999998</v>
      </c>
      <c r="X81" s="57">
        <v>25.2</v>
      </c>
      <c r="Y81" s="57">
        <v>25.425000000000001</v>
      </c>
      <c r="Z81" s="57">
        <v>25.650000000000002</v>
      </c>
      <c r="AA81" s="57">
        <v>25.875</v>
      </c>
      <c r="AB81" s="57">
        <v>26.099999999999998</v>
      </c>
      <c r="AC81" s="57">
        <v>26.324999999999999</v>
      </c>
      <c r="AD81" s="57">
        <v>26.55</v>
      </c>
      <c r="AE81" s="57">
        <v>26.775000000000002</v>
      </c>
      <c r="AF81" s="58">
        <v>27</v>
      </c>
    </row>
    <row r="82" spans="1:32" ht="21" x14ac:dyDescent="0.25">
      <c r="A82" s="52" t="s">
        <v>120</v>
      </c>
      <c r="B82" s="57">
        <v>20.188800000000001</v>
      </c>
      <c r="C82" s="57">
        <v>20.413119999999999</v>
      </c>
      <c r="D82" s="57">
        <v>20.637439999999998</v>
      </c>
      <c r="E82" s="57">
        <v>20.86176</v>
      </c>
      <c r="F82" s="57">
        <v>21.086079999999999</v>
      </c>
      <c r="G82" s="57">
        <v>21.310399999999998</v>
      </c>
      <c r="H82" s="57">
        <v>21.534719999999997</v>
      </c>
      <c r="I82" s="57">
        <v>21.759039999999999</v>
      </c>
      <c r="J82" s="57">
        <v>21.983360000000001</v>
      </c>
      <c r="K82" s="57">
        <v>22.20768</v>
      </c>
      <c r="L82" s="57">
        <v>22.431999999999999</v>
      </c>
      <c r="M82" s="57">
        <v>22.656319999999997</v>
      </c>
      <c r="N82" s="57">
        <v>22.880639999999996</v>
      </c>
      <c r="O82" s="57">
        <v>23.104959999999998</v>
      </c>
      <c r="P82" s="57">
        <v>23.329280000000001</v>
      </c>
      <c r="Q82" s="57">
        <v>23.553599999999999</v>
      </c>
      <c r="R82" s="57">
        <v>23.777919999999998</v>
      </c>
      <c r="S82" s="57">
        <v>24.002239999999997</v>
      </c>
      <c r="T82" s="57">
        <v>24.226559999999999</v>
      </c>
      <c r="U82" s="57">
        <v>24.450879999999998</v>
      </c>
      <c r="V82" s="57">
        <v>24.675199999999997</v>
      </c>
      <c r="W82" s="57">
        <v>24.899519999999999</v>
      </c>
      <c r="X82" s="57">
        <v>25.123839999999998</v>
      </c>
      <c r="Y82" s="57">
        <v>25.34816</v>
      </c>
      <c r="Z82" s="57">
        <v>25.572479999999999</v>
      </c>
      <c r="AA82" s="57">
        <v>25.796799999999998</v>
      </c>
      <c r="AB82" s="57">
        <v>26.021119999999996</v>
      </c>
      <c r="AC82" s="57">
        <v>26.245439999999999</v>
      </c>
      <c r="AD82" s="57">
        <v>26.469760000000001</v>
      </c>
      <c r="AE82" s="57">
        <v>26.69408</v>
      </c>
      <c r="AF82" s="58">
        <v>26.918399999999998</v>
      </c>
    </row>
    <row r="83" spans="1:32" ht="21" x14ac:dyDescent="0.25">
      <c r="A83" s="52" t="s">
        <v>121</v>
      </c>
      <c r="B83" s="57">
        <v>12.764699999999999</v>
      </c>
      <c r="C83" s="57">
        <v>12.906529999999998</v>
      </c>
      <c r="D83" s="57">
        <v>13.048359999999999</v>
      </c>
      <c r="E83" s="57">
        <v>13.190189999999999</v>
      </c>
      <c r="F83" s="57">
        <v>13.33202</v>
      </c>
      <c r="G83" s="57">
        <v>13.473849999999999</v>
      </c>
      <c r="H83" s="57">
        <v>13.615679999999999</v>
      </c>
      <c r="I83" s="57">
        <v>13.757509999999998</v>
      </c>
      <c r="J83" s="57">
        <v>13.89934</v>
      </c>
      <c r="K83" s="57">
        <v>14.041169999999999</v>
      </c>
      <c r="L83" s="57">
        <v>14.183</v>
      </c>
      <c r="M83" s="57">
        <v>14.324829999999999</v>
      </c>
      <c r="N83" s="57">
        <v>14.466659999999997</v>
      </c>
      <c r="O83" s="57">
        <v>14.60849</v>
      </c>
      <c r="P83" s="57">
        <v>14.750319999999999</v>
      </c>
      <c r="Q83" s="57">
        <v>14.892149999999999</v>
      </c>
      <c r="R83" s="57">
        <v>15.033979999999998</v>
      </c>
      <c r="S83" s="57">
        <v>15.175809999999998</v>
      </c>
      <c r="T83" s="57">
        <v>15.317639999999999</v>
      </c>
      <c r="U83" s="57">
        <v>15.45947</v>
      </c>
      <c r="V83" s="57">
        <v>15.601299999999998</v>
      </c>
      <c r="W83" s="57">
        <v>15.743129999999999</v>
      </c>
      <c r="X83" s="57">
        <v>15.884959999999998</v>
      </c>
      <c r="Y83" s="57">
        <v>16.026789999999998</v>
      </c>
      <c r="Z83" s="57">
        <v>16.168620000000001</v>
      </c>
      <c r="AA83" s="57">
        <v>16.310449999999999</v>
      </c>
      <c r="AB83" s="57">
        <v>16.452279999999998</v>
      </c>
      <c r="AC83" s="57">
        <v>16.594109999999997</v>
      </c>
      <c r="AD83" s="57">
        <v>16.735939999999999</v>
      </c>
      <c r="AE83" s="57">
        <v>16.877769999999998</v>
      </c>
      <c r="AF83" s="58">
        <v>17.019599999999997</v>
      </c>
    </row>
    <row r="84" spans="1:32" ht="21" x14ac:dyDescent="0.25">
      <c r="A84" s="52" t="s">
        <v>144</v>
      </c>
      <c r="B84" s="57">
        <v>13.260609360000002</v>
      </c>
      <c r="C84" s="57">
        <v>13.407949464000001</v>
      </c>
      <c r="D84" s="57">
        <v>13.555289568000001</v>
      </c>
      <c r="E84" s="57">
        <v>13.702629672000002</v>
      </c>
      <c r="F84" s="57">
        <v>13.849969776000002</v>
      </c>
      <c r="G84" s="57">
        <v>13.997309880000001</v>
      </c>
      <c r="H84" s="57">
        <v>14.144649984000001</v>
      </c>
      <c r="I84" s="57">
        <v>14.291990088</v>
      </c>
      <c r="J84" s="57">
        <v>14.439330192000003</v>
      </c>
      <c r="K84" s="57">
        <v>14.586670296000003</v>
      </c>
      <c r="L84" s="57">
        <v>14.734010400000003</v>
      </c>
      <c r="M84" s="57">
        <v>14.881350504</v>
      </c>
      <c r="N84" s="57">
        <v>15.028690608</v>
      </c>
      <c r="O84" s="57">
        <v>15.176030712000003</v>
      </c>
      <c r="P84" s="57">
        <v>15.323370816000002</v>
      </c>
      <c r="Q84" s="57">
        <v>15.470710920000002</v>
      </c>
      <c r="R84" s="57">
        <v>15.618051024000001</v>
      </c>
      <c r="S84" s="57">
        <v>15.765391128000001</v>
      </c>
      <c r="T84" s="57">
        <v>15.912731232000002</v>
      </c>
      <c r="U84" s="57">
        <v>16.060071336000004</v>
      </c>
      <c r="V84" s="57">
        <v>16.207411440000001</v>
      </c>
      <c r="W84" s="57">
        <v>16.354751544000003</v>
      </c>
      <c r="X84" s="57">
        <v>16.502091648</v>
      </c>
      <c r="Y84" s="57">
        <v>16.649431752000002</v>
      </c>
      <c r="Z84" s="57">
        <v>16.796771856000003</v>
      </c>
      <c r="AA84" s="57">
        <v>16.944111960000001</v>
      </c>
      <c r="AB84" s="57">
        <v>17.091452064000002</v>
      </c>
      <c r="AC84" s="57">
        <v>17.238792168</v>
      </c>
      <c r="AD84" s="57">
        <v>17.386132272000005</v>
      </c>
      <c r="AE84" s="57">
        <v>17.533472376000002</v>
      </c>
      <c r="AF84" s="58">
        <v>17.68081248</v>
      </c>
    </row>
    <row r="85" spans="1:32" ht="21" x14ac:dyDescent="0.25">
      <c r="A85" s="52" t="s">
        <v>123</v>
      </c>
      <c r="B85" s="57">
        <v>14.742000000000001</v>
      </c>
      <c r="C85" s="57">
        <v>14.905800000000001</v>
      </c>
      <c r="D85" s="57">
        <v>15.069599999999999</v>
      </c>
      <c r="E85" s="57">
        <v>15.233400000000003</v>
      </c>
      <c r="F85" s="57">
        <v>15.397200000000002</v>
      </c>
      <c r="G85" s="57">
        <v>15.561000000000002</v>
      </c>
      <c r="H85" s="57">
        <v>15.7248</v>
      </c>
      <c r="I85" s="57">
        <v>15.8886</v>
      </c>
      <c r="J85" s="57">
        <v>16.052400000000002</v>
      </c>
      <c r="K85" s="57">
        <v>16.216200000000001</v>
      </c>
      <c r="L85" s="57">
        <v>16.380000000000003</v>
      </c>
      <c r="M85" s="57">
        <v>16.543800000000001</v>
      </c>
      <c r="N85" s="57">
        <v>16.707599999999999</v>
      </c>
      <c r="O85" s="57">
        <v>16.871400000000001</v>
      </c>
      <c r="P85" s="57">
        <v>17.035200000000003</v>
      </c>
      <c r="Q85" s="57">
        <v>17.199000000000002</v>
      </c>
      <c r="R85" s="57">
        <v>17.3628</v>
      </c>
      <c r="S85" s="57">
        <v>17.526599999999998</v>
      </c>
      <c r="T85" s="57">
        <v>17.690400000000004</v>
      </c>
      <c r="U85" s="57">
        <v>17.854200000000002</v>
      </c>
      <c r="V85" s="57">
        <v>18.018000000000001</v>
      </c>
      <c r="W85" s="57">
        <v>18.181799999999999</v>
      </c>
      <c r="X85" s="57">
        <v>18.345600000000001</v>
      </c>
      <c r="Y85" s="57">
        <v>18.509400000000003</v>
      </c>
      <c r="Z85" s="57">
        <v>18.673200000000001</v>
      </c>
      <c r="AA85" s="57">
        <v>18.837</v>
      </c>
      <c r="AB85" s="57">
        <v>19.000800000000002</v>
      </c>
      <c r="AC85" s="57">
        <v>19.1646</v>
      </c>
      <c r="AD85" s="57">
        <v>19.328400000000002</v>
      </c>
      <c r="AE85" s="57">
        <v>19.4922</v>
      </c>
      <c r="AF85" s="58">
        <v>19.656000000000002</v>
      </c>
    </row>
    <row r="86" spans="1:32" ht="21" x14ac:dyDescent="0.25">
      <c r="A86" s="52" t="s">
        <v>124</v>
      </c>
      <c r="B86" s="57">
        <v>15.269598630000001</v>
      </c>
      <c r="C86" s="57">
        <v>15.439260837000001</v>
      </c>
      <c r="D86" s="57">
        <v>15.608923043999999</v>
      </c>
      <c r="E86" s="57">
        <v>15.778585251000003</v>
      </c>
      <c r="F86" s="57">
        <v>15.948247458000001</v>
      </c>
      <c r="G86" s="57">
        <v>16.117909664999999</v>
      </c>
      <c r="H86" s="57">
        <v>16.287571872000001</v>
      </c>
      <c r="I86" s="57">
        <v>16.457234078999999</v>
      </c>
      <c r="J86" s="57">
        <v>16.626896286000001</v>
      </c>
      <c r="K86" s="57">
        <v>16.796558493000003</v>
      </c>
      <c r="L86" s="57">
        <v>16.966220700000001</v>
      </c>
      <c r="M86" s="57">
        <v>17.135882906999999</v>
      </c>
      <c r="N86" s="57">
        <v>17.305545114000001</v>
      </c>
      <c r="O86" s="57">
        <v>17.475207321000003</v>
      </c>
      <c r="P86" s="57">
        <v>17.644869528000001</v>
      </c>
      <c r="Q86" s="57">
        <v>17.814531735000003</v>
      </c>
      <c r="R86" s="57">
        <v>17.984193942000001</v>
      </c>
      <c r="S86" s="57">
        <v>18.153856148999999</v>
      </c>
      <c r="T86" s="57">
        <v>18.323518356000001</v>
      </c>
      <c r="U86" s="57">
        <v>18.493180563000003</v>
      </c>
      <c r="V86" s="57">
        <v>18.662842770000001</v>
      </c>
      <c r="W86" s="57">
        <v>18.832504976999999</v>
      </c>
      <c r="X86" s="57">
        <v>19.002167184000001</v>
      </c>
      <c r="Y86" s="57">
        <v>19.171829391000003</v>
      </c>
      <c r="Z86" s="57">
        <v>19.341491598000001</v>
      </c>
      <c r="AA86" s="57">
        <v>19.511153804999999</v>
      </c>
      <c r="AB86" s="57">
        <v>19.680816012000001</v>
      </c>
      <c r="AC86" s="57">
        <v>19.850478218999999</v>
      </c>
      <c r="AD86" s="57">
        <v>20.020140426000001</v>
      </c>
      <c r="AE86" s="57">
        <v>20.189802633000003</v>
      </c>
      <c r="AF86" s="58">
        <v>20.359464840000001</v>
      </c>
    </row>
    <row r="87" spans="1:32" ht="21" x14ac:dyDescent="0.25">
      <c r="A87" s="52" t="s">
        <v>125</v>
      </c>
      <c r="B87" s="57">
        <v>17.034506279999999</v>
      </c>
      <c r="C87" s="57">
        <v>17.223778571999997</v>
      </c>
      <c r="D87" s="57">
        <v>17.413050863999995</v>
      </c>
      <c r="E87" s="57">
        <v>17.602323156000001</v>
      </c>
      <c r="F87" s="57">
        <v>17.791595447999999</v>
      </c>
      <c r="G87" s="57">
        <v>17.980867739999997</v>
      </c>
      <c r="H87" s="57">
        <v>18.170140031999996</v>
      </c>
      <c r="I87" s="57">
        <v>18.359412323999997</v>
      </c>
      <c r="J87" s="57">
        <v>18.548684615999999</v>
      </c>
      <c r="K87" s="57">
        <v>18.737956907999997</v>
      </c>
      <c r="L87" s="57">
        <v>18.927229199999999</v>
      </c>
      <c r="M87" s="57">
        <v>19.116501491999998</v>
      </c>
      <c r="N87" s="57">
        <v>19.305773783999996</v>
      </c>
      <c r="O87" s="57">
        <v>19.495046075999998</v>
      </c>
      <c r="P87" s="57">
        <v>19.684318368</v>
      </c>
      <c r="Q87" s="57">
        <v>19.873590659999998</v>
      </c>
      <c r="R87" s="57">
        <v>20.062862951999996</v>
      </c>
      <c r="S87" s="57">
        <v>20.252135243999994</v>
      </c>
      <c r="T87" s="57">
        <v>20.441407536</v>
      </c>
      <c r="U87" s="57">
        <v>20.630679827999998</v>
      </c>
      <c r="V87" s="57">
        <v>20.819952119999996</v>
      </c>
      <c r="W87" s="57">
        <v>21.009224411999998</v>
      </c>
      <c r="X87" s="57">
        <v>21.198496703999997</v>
      </c>
      <c r="Y87" s="57">
        <v>21.387768995999998</v>
      </c>
      <c r="Z87" s="57">
        <v>21.577041287999997</v>
      </c>
      <c r="AA87" s="57">
        <v>21.766313579999998</v>
      </c>
      <c r="AB87" s="57">
        <v>21.955585871999997</v>
      </c>
      <c r="AC87" s="57">
        <v>22.144858163999995</v>
      </c>
      <c r="AD87" s="57">
        <v>22.334130455999997</v>
      </c>
      <c r="AE87" s="57">
        <v>22.523402747999999</v>
      </c>
      <c r="AF87" s="58">
        <v>22.712675039999997</v>
      </c>
    </row>
    <row r="88" spans="1:32" ht="21" x14ac:dyDescent="0.25">
      <c r="A88" s="52" t="s">
        <v>126</v>
      </c>
      <c r="B88" s="57">
        <v>18.807185430000004</v>
      </c>
      <c r="C88" s="57">
        <v>19.016154157000006</v>
      </c>
      <c r="D88" s="57">
        <v>19.225122884000005</v>
      </c>
      <c r="E88" s="57">
        <v>19.434091611000007</v>
      </c>
      <c r="F88" s="57">
        <v>19.643060338000009</v>
      </c>
      <c r="G88" s="57">
        <v>19.852029065000007</v>
      </c>
      <c r="H88" s="57">
        <v>20.060997792000006</v>
      </c>
      <c r="I88" s="57">
        <v>20.269966519000004</v>
      </c>
      <c r="J88" s="57">
        <v>20.47893524600001</v>
      </c>
      <c r="K88" s="57">
        <v>20.687903973000008</v>
      </c>
      <c r="L88" s="57">
        <v>20.896872700000007</v>
      </c>
      <c r="M88" s="57">
        <v>21.105841427000005</v>
      </c>
      <c r="N88" s="57">
        <v>21.314810154000003</v>
      </c>
      <c r="O88" s="57">
        <v>21.523778881000009</v>
      </c>
      <c r="P88" s="57">
        <v>21.732747608000007</v>
      </c>
      <c r="Q88" s="57">
        <v>21.941716335000006</v>
      </c>
      <c r="R88" s="57">
        <v>22.150685062000004</v>
      </c>
      <c r="S88" s="57">
        <v>22.359653789000006</v>
      </c>
      <c r="T88" s="57">
        <v>22.568622516000008</v>
      </c>
      <c r="U88" s="57">
        <v>22.777591243000007</v>
      </c>
      <c r="V88" s="57">
        <v>22.986559970000009</v>
      </c>
      <c r="W88" s="57">
        <v>23.195528697000007</v>
      </c>
      <c r="X88" s="57">
        <v>23.404497424000006</v>
      </c>
      <c r="Y88" s="57">
        <v>23.613466151000008</v>
      </c>
      <c r="Z88" s="57">
        <v>23.82243487800001</v>
      </c>
      <c r="AA88" s="57">
        <v>24.031403605000008</v>
      </c>
      <c r="AB88" s="57">
        <v>24.240372332000007</v>
      </c>
      <c r="AC88" s="57">
        <v>24.449341059000005</v>
      </c>
      <c r="AD88" s="57">
        <v>24.658309786000011</v>
      </c>
      <c r="AE88" s="57">
        <v>24.867278513000009</v>
      </c>
      <c r="AF88" s="58">
        <v>25.076247240000008</v>
      </c>
    </row>
    <row r="89" spans="1:32" ht="21" x14ac:dyDescent="0.25">
      <c r="A89" s="52" t="s">
        <v>127</v>
      </c>
      <c r="B89" s="57">
        <v>13.194000000000001</v>
      </c>
      <c r="C89" s="57">
        <v>13.340600000000002</v>
      </c>
      <c r="D89" s="57">
        <v>13.487200000000001</v>
      </c>
      <c r="E89" s="57">
        <v>13.633800000000003</v>
      </c>
      <c r="F89" s="57">
        <v>13.780400000000002</v>
      </c>
      <c r="G89" s="57">
        <v>13.927000000000001</v>
      </c>
      <c r="H89" s="57">
        <v>14.073600000000001</v>
      </c>
      <c r="I89" s="57">
        <v>14.2202</v>
      </c>
      <c r="J89" s="57">
        <v>14.366800000000003</v>
      </c>
      <c r="K89" s="57">
        <v>14.513400000000003</v>
      </c>
      <c r="L89" s="57">
        <v>14.660000000000002</v>
      </c>
      <c r="M89" s="57">
        <v>14.806600000000001</v>
      </c>
      <c r="N89" s="57">
        <v>14.953200000000001</v>
      </c>
      <c r="O89" s="57">
        <v>15.099800000000004</v>
      </c>
      <c r="P89" s="57">
        <v>15.246400000000003</v>
      </c>
      <c r="Q89" s="57">
        <v>15.393000000000002</v>
      </c>
      <c r="R89" s="57">
        <v>15.539600000000002</v>
      </c>
      <c r="S89" s="57">
        <v>15.686200000000001</v>
      </c>
      <c r="T89" s="57">
        <v>15.832800000000002</v>
      </c>
      <c r="U89" s="57">
        <v>15.979400000000002</v>
      </c>
      <c r="V89" s="57">
        <v>16.126000000000001</v>
      </c>
      <c r="W89" s="57">
        <v>16.272600000000001</v>
      </c>
      <c r="X89" s="57">
        <v>16.4192</v>
      </c>
      <c r="Y89" s="57">
        <v>16.565800000000003</v>
      </c>
      <c r="Z89" s="57">
        <v>16.712400000000002</v>
      </c>
      <c r="AA89" s="57">
        <v>16.859000000000002</v>
      </c>
      <c r="AB89" s="57">
        <v>17.005600000000001</v>
      </c>
      <c r="AC89" s="57">
        <v>17.152200000000001</v>
      </c>
      <c r="AD89" s="57">
        <v>17.298800000000004</v>
      </c>
      <c r="AE89" s="57">
        <v>17.445400000000003</v>
      </c>
      <c r="AF89" s="58">
        <v>17.592000000000002</v>
      </c>
    </row>
    <row r="90" spans="1:32" ht="21" x14ac:dyDescent="0.25">
      <c r="A90" s="52" t="s">
        <v>128</v>
      </c>
      <c r="B90" s="57">
        <v>15.452999999999999</v>
      </c>
      <c r="C90" s="57">
        <v>15.624699999999999</v>
      </c>
      <c r="D90" s="57">
        <v>15.796399999999997</v>
      </c>
      <c r="E90" s="57">
        <v>15.9681</v>
      </c>
      <c r="F90" s="57">
        <v>16.139800000000001</v>
      </c>
      <c r="G90" s="57">
        <v>16.311499999999999</v>
      </c>
      <c r="H90" s="57">
        <v>16.483199999999997</v>
      </c>
      <c r="I90" s="57">
        <v>16.654899999999998</v>
      </c>
      <c r="J90" s="57">
        <v>16.826599999999999</v>
      </c>
      <c r="K90" s="57">
        <v>16.9983</v>
      </c>
      <c r="L90" s="57">
        <v>17.169999999999998</v>
      </c>
      <c r="M90" s="57">
        <v>17.341699999999999</v>
      </c>
      <c r="N90" s="57">
        <v>17.513399999999997</v>
      </c>
      <c r="O90" s="57">
        <v>17.685099999999998</v>
      </c>
      <c r="P90" s="57">
        <v>17.8568</v>
      </c>
      <c r="Q90" s="57">
        <v>18.028499999999998</v>
      </c>
      <c r="R90" s="57">
        <v>18.200199999999999</v>
      </c>
      <c r="S90" s="57">
        <v>18.371899999999997</v>
      </c>
      <c r="T90" s="57">
        <v>18.543600000000001</v>
      </c>
      <c r="U90" s="57">
        <v>18.715299999999999</v>
      </c>
      <c r="V90" s="57">
        <v>18.886999999999997</v>
      </c>
      <c r="W90" s="57">
        <v>19.058699999999998</v>
      </c>
      <c r="X90" s="57">
        <v>19.230399999999996</v>
      </c>
      <c r="Y90" s="57">
        <v>19.402100000000001</v>
      </c>
      <c r="Z90" s="57">
        <v>19.573799999999999</v>
      </c>
      <c r="AA90" s="57">
        <v>19.7455</v>
      </c>
      <c r="AB90" s="57">
        <v>19.917199999999998</v>
      </c>
      <c r="AC90" s="57">
        <v>20.088899999999999</v>
      </c>
      <c r="AD90" s="57">
        <v>20.2606</v>
      </c>
      <c r="AE90" s="57">
        <v>20.432299999999998</v>
      </c>
      <c r="AF90" s="58">
        <v>20.603999999999999</v>
      </c>
    </row>
    <row r="91" spans="1:32" ht="21" x14ac:dyDescent="0.25">
      <c r="A91" s="52" t="s">
        <v>129</v>
      </c>
      <c r="B91" s="57">
        <v>16.208099999999998</v>
      </c>
      <c r="C91" s="57">
        <v>16.388189999999998</v>
      </c>
      <c r="D91" s="57">
        <v>16.568279999999998</v>
      </c>
      <c r="E91" s="57">
        <v>16.748369999999998</v>
      </c>
      <c r="F91" s="57">
        <v>16.928459999999998</v>
      </c>
      <c r="G91" s="57">
        <v>17.108549999999997</v>
      </c>
      <c r="H91" s="57">
        <v>17.288639999999997</v>
      </c>
      <c r="I91" s="57">
        <v>17.468729999999997</v>
      </c>
      <c r="J91" s="57">
        <v>17.648819999999997</v>
      </c>
      <c r="K91" s="57">
        <v>17.828909999999997</v>
      </c>
      <c r="L91" s="57">
        <v>18.008999999999997</v>
      </c>
      <c r="M91" s="57">
        <v>18.189089999999997</v>
      </c>
      <c r="N91" s="57">
        <v>18.369179999999997</v>
      </c>
      <c r="O91" s="57">
        <v>18.54927</v>
      </c>
      <c r="P91" s="57">
        <v>18.729359999999996</v>
      </c>
      <c r="Q91" s="57">
        <v>18.909449999999996</v>
      </c>
      <c r="R91" s="57">
        <v>19.089539999999996</v>
      </c>
      <c r="S91" s="57">
        <v>19.269629999999996</v>
      </c>
      <c r="T91" s="57">
        <v>19.449719999999999</v>
      </c>
      <c r="U91" s="57">
        <v>19.629809999999999</v>
      </c>
      <c r="V91" s="57">
        <v>19.809899999999995</v>
      </c>
      <c r="W91" s="57">
        <v>19.989989999999995</v>
      </c>
      <c r="X91" s="57">
        <v>20.170079999999995</v>
      </c>
      <c r="Y91" s="57">
        <v>20.350169999999999</v>
      </c>
      <c r="Z91" s="57">
        <v>20.530259999999998</v>
      </c>
      <c r="AA91" s="57">
        <v>20.710349999999998</v>
      </c>
      <c r="AB91" s="57">
        <v>20.890439999999995</v>
      </c>
      <c r="AC91" s="57">
        <v>21.070529999999994</v>
      </c>
      <c r="AD91" s="57">
        <v>21.250619999999998</v>
      </c>
      <c r="AE91" s="57">
        <v>21.430709999999998</v>
      </c>
      <c r="AF91" s="58">
        <v>21.610799999999998</v>
      </c>
    </row>
    <row r="92" spans="1:32" ht="21" x14ac:dyDescent="0.25">
      <c r="A92" s="52" t="s">
        <v>130</v>
      </c>
      <c r="B92" s="57">
        <v>18.783899999999999</v>
      </c>
      <c r="C92" s="57">
        <v>18.992609999999999</v>
      </c>
      <c r="D92" s="57">
        <v>19.201319999999999</v>
      </c>
      <c r="E92" s="57">
        <v>19.410030000000003</v>
      </c>
      <c r="F92" s="57">
        <v>19.618739999999999</v>
      </c>
      <c r="G92" s="57">
        <v>19.827449999999999</v>
      </c>
      <c r="H92" s="57">
        <v>20.036159999999999</v>
      </c>
      <c r="I92" s="57">
        <v>20.244869999999999</v>
      </c>
      <c r="J92" s="57">
        <v>20.453580000000002</v>
      </c>
      <c r="K92" s="57">
        <v>20.662289999999999</v>
      </c>
      <c r="L92" s="57">
        <v>20.870999999999999</v>
      </c>
      <c r="M92" s="57">
        <v>21.079709999999999</v>
      </c>
      <c r="N92" s="57">
        <v>21.288419999999999</v>
      </c>
      <c r="O92" s="57">
        <v>21.497130000000002</v>
      </c>
      <c r="P92" s="57">
        <v>21.705840000000002</v>
      </c>
      <c r="Q92" s="57">
        <v>21.914549999999998</v>
      </c>
      <c r="R92" s="57">
        <v>22.123259999999998</v>
      </c>
      <c r="S92" s="57">
        <v>22.331969999999998</v>
      </c>
      <c r="T92" s="57">
        <v>22.540680000000002</v>
      </c>
      <c r="U92" s="57">
        <v>22.749390000000002</v>
      </c>
      <c r="V92" s="57">
        <v>22.958099999999998</v>
      </c>
      <c r="W92" s="57">
        <v>23.166809999999998</v>
      </c>
      <c r="X92" s="57">
        <v>23.375519999999998</v>
      </c>
      <c r="Y92" s="57">
        <v>23.584230000000002</v>
      </c>
      <c r="Z92" s="57">
        <v>23.792940000000002</v>
      </c>
      <c r="AA92" s="57">
        <v>24.001649999999998</v>
      </c>
      <c r="AB92" s="57">
        <v>24.210359999999998</v>
      </c>
      <c r="AC92" s="57">
        <v>24.419069999999998</v>
      </c>
      <c r="AD92" s="57">
        <v>24.627780000000001</v>
      </c>
      <c r="AE92" s="57">
        <v>24.836490000000001</v>
      </c>
      <c r="AF92" s="58">
        <v>25.045200000000001</v>
      </c>
    </row>
    <row r="93" spans="1:32" ht="21" x14ac:dyDescent="0.25">
      <c r="A93" s="52" t="s">
        <v>145</v>
      </c>
      <c r="B93" s="57">
        <v>20.703600000000002</v>
      </c>
      <c r="C93" s="57">
        <v>20.93364</v>
      </c>
      <c r="D93" s="57">
        <v>21.163679999999999</v>
      </c>
      <c r="E93" s="57">
        <v>21.393720000000005</v>
      </c>
      <c r="F93" s="57">
        <v>21.623760000000004</v>
      </c>
      <c r="G93" s="57">
        <v>21.853800000000003</v>
      </c>
      <c r="H93" s="57">
        <v>22.083840000000002</v>
      </c>
      <c r="I93" s="57">
        <v>22.313880000000001</v>
      </c>
      <c r="J93" s="57">
        <v>22.543920000000004</v>
      </c>
      <c r="K93" s="57">
        <v>22.773960000000002</v>
      </c>
      <c r="L93" s="57">
        <v>23.004000000000001</v>
      </c>
      <c r="M93" s="57">
        <v>23.23404</v>
      </c>
      <c r="N93" s="57">
        <v>23.464079999999999</v>
      </c>
      <c r="O93" s="57">
        <v>23.694120000000005</v>
      </c>
      <c r="P93" s="57">
        <v>23.924160000000004</v>
      </c>
      <c r="Q93" s="57">
        <v>24.154200000000003</v>
      </c>
      <c r="R93" s="57">
        <v>24.384240000000002</v>
      </c>
      <c r="S93" s="57">
        <v>24.614280000000001</v>
      </c>
      <c r="T93" s="57">
        <v>24.844320000000003</v>
      </c>
      <c r="U93" s="57">
        <v>25.074360000000002</v>
      </c>
      <c r="V93" s="57">
        <v>25.304400000000001</v>
      </c>
      <c r="W93" s="57">
        <v>25.53444</v>
      </c>
      <c r="X93" s="57">
        <v>25.764480000000002</v>
      </c>
      <c r="Y93" s="57">
        <v>25.994520000000005</v>
      </c>
      <c r="Z93" s="57">
        <v>26.224560000000004</v>
      </c>
      <c r="AA93" s="57">
        <v>26.454600000000003</v>
      </c>
      <c r="AB93" s="57">
        <v>26.684640000000002</v>
      </c>
      <c r="AC93" s="57">
        <v>26.914680000000001</v>
      </c>
      <c r="AD93" s="57">
        <v>27.144720000000003</v>
      </c>
      <c r="AE93" s="57">
        <v>27.374760000000002</v>
      </c>
      <c r="AF93" s="58">
        <v>27.604800000000004</v>
      </c>
    </row>
    <row r="94" spans="1:32" ht="21" x14ac:dyDescent="0.25">
      <c r="A94" s="52" t="s">
        <v>132</v>
      </c>
      <c r="B94" s="57">
        <v>23.554800000000004</v>
      </c>
      <c r="C94" s="57">
        <v>23.816520000000004</v>
      </c>
      <c r="D94" s="57">
        <v>24.078240000000001</v>
      </c>
      <c r="E94" s="57">
        <v>24.339960000000005</v>
      </c>
      <c r="F94" s="57">
        <v>24.601680000000005</v>
      </c>
      <c r="G94" s="57">
        <v>24.863400000000006</v>
      </c>
      <c r="H94" s="57">
        <v>25.125120000000003</v>
      </c>
      <c r="I94" s="57">
        <v>25.386840000000003</v>
      </c>
      <c r="J94" s="57">
        <v>25.648560000000007</v>
      </c>
      <c r="K94" s="57">
        <v>25.910280000000004</v>
      </c>
      <c r="L94" s="57">
        <v>26.172000000000004</v>
      </c>
      <c r="M94" s="57">
        <v>26.433720000000005</v>
      </c>
      <c r="N94" s="57">
        <v>26.695440000000001</v>
      </c>
      <c r="O94" s="57">
        <v>26.957160000000005</v>
      </c>
      <c r="P94" s="57">
        <v>27.218880000000006</v>
      </c>
      <c r="Q94" s="57">
        <v>27.480600000000003</v>
      </c>
      <c r="R94" s="57">
        <v>27.742320000000003</v>
      </c>
      <c r="S94" s="57">
        <v>28.004040000000003</v>
      </c>
      <c r="T94" s="57">
        <v>28.265760000000007</v>
      </c>
      <c r="U94" s="57">
        <v>28.527480000000004</v>
      </c>
      <c r="V94" s="57">
        <v>28.789200000000005</v>
      </c>
      <c r="W94" s="57">
        <v>29.050920000000005</v>
      </c>
      <c r="X94" s="57">
        <v>29.312640000000002</v>
      </c>
      <c r="Y94" s="57">
        <v>29.574360000000006</v>
      </c>
      <c r="Z94" s="57">
        <v>29.836080000000006</v>
      </c>
      <c r="AA94" s="57">
        <v>30.097800000000007</v>
      </c>
      <c r="AB94" s="57">
        <v>30.359520000000003</v>
      </c>
      <c r="AC94" s="57">
        <v>30.621240000000004</v>
      </c>
      <c r="AD94" s="57">
        <v>30.882960000000008</v>
      </c>
      <c r="AE94" s="57">
        <v>31.144680000000005</v>
      </c>
      <c r="AF94" s="58">
        <v>31.406400000000005</v>
      </c>
    </row>
    <row r="95" spans="1:32" ht="21" x14ac:dyDescent="0.25">
      <c r="A95" s="52" t="s">
        <v>44</v>
      </c>
      <c r="B95" s="57">
        <v>8.2620000000000005</v>
      </c>
      <c r="C95" s="57">
        <v>8.3537999999999997</v>
      </c>
      <c r="D95" s="57">
        <v>8.4455999999999989</v>
      </c>
      <c r="E95" s="57">
        <v>8.5374000000000017</v>
      </c>
      <c r="F95" s="57">
        <v>8.6292000000000009</v>
      </c>
      <c r="G95" s="57">
        <v>8.7210000000000001</v>
      </c>
      <c r="H95" s="57">
        <v>8.8127999999999993</v>
      </c>
      <c r="I95" s="57">
        <v>8.9046000000000003</v>
      </c>
      <c r="J95" s="57">
        <v>8.9964000000000013</v>
      </c>
      <c r="K95" s="57">
        <v>9.0882000000000005</v>
      </c>
      <c r="L95" s="57">
        <v>9.18</v>
      </c>
      <c r="M95" s="57">
        <v>9.2718000000000007</v>
      </c>
      <c r="N95" s="57">
        <v>9.3635999999999999</v>
      </c>
      <c r="O95" s="57">
        <v>9.4554000000000009</v>
      </c>
      <c r="P95" s="57">
        <v>9.5472000000000001</v>
      </c>
      <c r="Q95" s="57">
        <v>9.6390000000000011</v>
      </c>
      <c r="R95" s="57">
        <v>9.7308000000000003</v>
      </c>
      <c r="S95" s="57">
        <v>9.8225999999999996</v>
      </c>
      <c r="T95" s="57">
        <v>9.9144000000000005</v>
      </c>
      <c r="U95" s="57">
        <v>10.006200000000002</v>
      </c>
      <c r="V95" s="57">
        <v>10.098000000000001</v>
      </c>
      <c r="W95" s="57">
        <v>10.1898</v>
      </c>
      <c r="X95" s="57">
        <v>10.281599999999999</v>
      </c>
      <c r="Y95" s="57">
        <v>10.373400000000002</v>
      </c>
      <c r="Z95" s="57">
        <v>10.465200000000001</v>
      </c>
      <c r="AA95" s="57">
        <v>10.557</v>
      </c>
      <c r="AB95" s="57">
        <v>10.6488</v>
      </c>
      <c r="AC95" s="57">
        <v>10.740600000000001</v>
      </c>
      <c r="AD95" s="57">
        <v>10.832400000000002</v>
      </c>
      <c r="AE95" s="57">
        <v>10.924200000000001</v>
      </c>
      <c r="AF95" s="58">
        <v>11.016</v>
      </c>
    </row>
    <row r="96" spans="1:32" ht="21" x14ac:dyDescent="0.25">
      <c r="A96" s="52" t="s">
        <v>45</v>
      </c>
      <c r="B96" s="57">
        <v>10.476000000000001</v>
      </c>
      <c r="C96" s="57">
        <v>10.592400000000001</v>
      </c>
      <c r="D96" s="57">
        <v>10.7088</v>
      </c>
      <c r="E96" s="57">
        <v>10.825200000000002</v>
      </c>
      <c r="F96" s="57">
        <v>10.941600000000001</v>
      </c>
      <c r="G96" s="57">
        <v>11.058000000000002</v>
      </c>
      <c r="H96" s="57">
        <v>11.1744</v>
      </c>
      <c r="I96" s="57">
        <v>11.290800000000001</v>
      </c>
      <c r="J96" s="57">
        <v>11.407200000000003</v>
      </c>
      <c r="K96" s="57">
        <v>11.523600000000002</v>
      </c>
      <c r="L96" s="57">
        <v>11.64</v>
      </c>
      <c r="M96" s="57">
        <v>11.756400000000001</v>
      </c>
      <c r="N96" s="57">
        <v>11.8728</v>
      </c>
      <c r="O96" s="57">
        <v>11.989200000000002</v>
      </c>
      <c r="P96" s="57">
        <v>12.105600000000003</v>
      </c>
      <c r="Q96" s="57">
        <v>12.222000000000001</v>
      </c>
      <c r="R96" s="57">
        <v>12.338400000000002</v>
      </c>
      <c r="S96" s="57">
        <v>12.454800000000001</v>
      </c>
      <c r="T96" s="57">
        <v>12.571200000000003</v>
      </c>
      <c r="U96" s="57">
        <v>12.687600000000002</v>
      </c>
      <c r="V96" s="57">
        <v>12.804000000000002</v>
      </c>
      <c r="W96" s="57">
        <v>12.920400000000001</v>
      </c>
      <c r="X96" s="57">
        <v>13.036800000000001</v>
      </c>
      <c r="Y96" s="57">
        <v>13.153200000000002</v>
      </c>
      <c r="Z96" s="57">
        <v>13.269600000000002</v>
      </c>
      <c r="AA96" s="57">
        <v>13.386000000000001</v>
      </c>
      <c r="AB96" s="57">
        <v>13.502400000000002</v>
      </c>
      <c r="AC96" s="57">
        <v>13.6188</v>
      </c>
      <c r="AD96" s="57">
        <v>13.735200000000003</v>
      </c>
      <c r="AE96" s="57">
        <v>13.851600000000003</v>
      </c>
      <c r="AF96" s="58">
        <v>13.968000000000002</v>
      </c>
    </row>
    <row r="97" spans="1:32" ht="21" x14ac:dyDescent="0.25">
      <c r="A97" s="52" t="s">
        <v>46</v>
      </c>
      <c r="B97" s="57">
        <v>12.69</v>
      </c>
      <c r="C97" s="57">
        <v>12.831</v>
      </c>
      <c r="D97" s="57">
        <v>12.971999999999998</v>
      </c>
      <c r="E97" s="57">
        <v>13.113</v>
      </c>
      <c r="F97" s="57">
        <v>13.254</v>
      </c>
      <c r="G97" s="57">
        <v>13.395</v>
      </c>
      <c r="H97" s="57">
        <v>13.536</v>
      </c>
      <c r="I97" s="57">
        <v>13.676999999999998</v>
      </c>
      <c r="J97" s="57">
        <v>13.818</v>
      </c>
      <c r="K97" s="57">
        <v>13.959</v>
      </c>
      <c r="L97" s="57">
        <v>14.1</v>
      </c>
      <c r="M97" s="57">
        <v>14.240999999999998</v>
      </c>
      <c r="N97" s="57">
        <v>14.381999999999998</v>
      </c>
      <c r="O97" s="57">
        <v>14.523</v>
      </c>
      <c r="P97" s="57">
        <v>14.664</v>
      </c>
      <c r="Q97" s="57">
        <v>14.805</v>
      </c>
      <c r="R97" s="57">
        <v>14.945999999999998</v>
      </c>
      <c r="S97" s="57">
        <v>15.086999999999998</v>
      </c>
      <c r="T97" s="57">
        <v>15.228</v>
      </c>
      <c r="U97" s="57">
        <v>15.369</v>
      </c>
      <c r="V97" s="57">
        <v>15.51</v>
      </c>
      <c r="W97" s="57">
        <v>15.650999999999998</v>
      </c>
      <c r="X97" s="57">
        <v>15.791999999999998</v>
      </c>
      <c r="Y97" s="57">
        <v>15.933</v>
      </c>
      <c r="Z97" s="57">
        <v>16.073999999999998</v>
      </c>
      <c r="AA97" s="57">
        <v>16.215</v>
      </c>
      <c r="AB97" s="57">
        <v>16.355999999999998</v>
      </c>
      <c r="AC97" s="57">
        <v>16.496999999999996</v>
      </c>
      <c r="AD97" s="57">
        <v>16.638000000000002</v>
      </c>
      <c r="AE97" s="57">
        <v>16.779</v>
      </c>
      <c r="AF97" s="58">
        <v>16.919999999999998</v>
      </c>
    </row>
    <row r="98" spans="1:32" ht="21" x14ac:dyDescent="0.25">
      <c r="A98" s="52" t="s">
        <v>47</v>
      </c>
      <c r="B98" s="57">
        <v>8.6111999999999984</v>
      </c>
      <c r="C98" s="57">
        <v>8.7068799999999982</v>
      </c>
      <c r="D98" s="57">
        <v>8.8025599999999979</v>
      </c>
      <c r="E98" s="57">
        <v>8.8982399999999995</v>
      </c>
      <c r="F98" s="57">
        <v>8.9939199999999992</v>
      </c>
      <c r="G98" s="57">
        <v>9.089599999999999</v>
      </c>
      <c r="H98" s="57">
        <v>9.1852799999999988</v>
      </c>
      <c r="I98" s="57">
        <v>9.2809599999999985</v>
      </c>
      <c r="J98" s="57">
        <v>9.3766400000000001</v>
      </c>
      <c r="K98" s="57">
        <v>9.4723199999999999</v>
      </c>
      <c r="L98" s="57">
        <v>9.5679999999999978</v>
      </c>
      <c r="M98" s="57">
        <v>9.6636799999999976</v>
      </c>
      <c r="N98" s="57">
        <v>9.7593599999999974</v>
      </c>
      <c r="O98" s="57">
        <v>9.8550399999999989</v>
      </c>
      <c r="P98" s="57">
        <v>9.9507199999999987</v>
      </c>
      <c r="Q98" s="57">
        <v>10.046399999999998</v>
      </c>
      <c r="R98" s="57">
        <v>10.142079999999998</v>
      </c>
      <c r="S98" s="57">
        <v>10.237759999999998</v>
      </c>
      <c r="T98" s="57">
        <v>10.33344</v>
      </c>
      <c r="U98" s="57">
        <v>10.429119999999999</v>
      </c>
      <c r="V98" s="57">
        <v>10.524799999999999</v>
      </c>
      <c r="W98" s="57">
        <v>10.620479999999999</v>
      </c>
      <c r="X98" s="57">
        <v>10.716159999999999</v>
      </c>
      <c r="Y98" s="57">
        <v>10.81184</v>
      </c>
      <c r="Z98" s="57">
        <v>10.907519999999998</v>
      </c>
      <c r="AA98" s="57">
        <v>11.003199999999998</v>
      </c>
      <c r="AB98" s="57">
        <v>11.098879999999998</v>
      </c>
      <c r="AC98" s="57">
        <v>11.194559999999997</v>
      </c>
      <c r="AD98" s="57">
        <v>11.290239999999999</v>
      </c>
      <c r="AE98" s="57">
        <v>11.385919999999999</v>
      </c>
      <c r="AF98" s="58">
        <v>11.481599999999998</v>
      </c>
    </row>
    <row r="99" spans="1:32" ht="21" x14ac:dyDescent="0.25">
      <c r="A99" s="52" t="s">
        <v>48</v>
      </c>
      <c r="B99" s="57">
        <v>10.319400000000002</v>
      </c>
      <c r="C99" s="57">
        <v>10.434060000000002</v>
      </c>
      <c r="D99" s="57">
        <v>10.548720000000001</v>
      </c>
      <c r="E99" s="57">
        <v>10.663380000000004</v>
      </c>
      <c r="F99" s="57">
        <v>10.778040000000003</v>
      </c>
      <c r="G99" s="57">
        <v>10.892700000000003</v>
      </c>
      <c r="H99" s="57">
        <v>11.007360000000002</v>
      </c>
      <c r="I99" s="57">
        <v>11.122020000000003</v>
      </c>
      <c r="J99" s="57">
        <v>11.236680000000003</v>
      </c>
      <c r="K99" s="57">
        <v>11.351340000000004</v>
      </c>
      <c r="L99" s="57">
        <v>11.466000000000003</v>
      </c>
      <c r="M99" s="57">
        <v>11.580660000000002</v>
      </c>
      <c r="N99" s="57">
        <v>11.695320000000002</v>
      </c>
      <c r="O99" s="57">
        <v>11.809980000000003</v>
      </c>
      <c r="P99" s="57">
        <v>11.924640000000004</v>
      </c>
      <c r="Q99" s="57">
        <v>12.039300000000003</v>
      </c>
      <c r="R99" s="57">
        <v>12.153960000000003</v>
      </c>
      <c r="S99" s="57">
        <v>12.268620000000002</v>
      </c>
      <c r="T99" s="57">
        <v>12.383280000000005</v>
      </c>
      <c r="U99" s="57">
        <v>12.497940000000003</v>
      </c>
      <c r="V99" s="57">
        <v>12.612600000000004</v>
      </c>
      <c r="W99" s="57">
        <v>12.727260000000003</v>
      </c>
      <c r="X99" s="57">
        <v>12.841920000000002</v>
      </c>
      <c r="Y99" s="57">
        <v>12.956580000000004</v>
      </c>
      <c r="Z99" s="57">
        <v>13.071240000000003</v>
      </c>
      <c r="AA99" s="57">
        <v>13.185900000000004</v>
      </c>
      <c r="AB99" s="57">
        <v>13.300560000000003</v>
      </c>
      <c r="AC99" s="57">
        <v>13.415220000000003</v>
      </c>
      <c r="AD99" s="57">
        <v>13.529880000000004</v>
      </c>
      <c r="AE99" s="57">
        <v>13.644540000000005</v>
      </c>
      <c r="AF99" s="58">
        <v>13.759200000000003</v>
      </c>
    </row>
    <row r="100" spans="1:32" ht="21" x14ac:dyDescent="0.25">
      <c r="A100" s="52" t="s">
        <v>49</v>
      </c>
      <c r="B100" s="57">
        <v>12.589199999999998</v>
      </c>
      <c r="C100" s="57">
        <v>12.729079999999998</v>
      </c>
      <c r="D100" s="57">
        <v>12.868959999999998</v>
      </c>
      <c r="E100" s="57">
        <v>13.008839999999999</v>
      </c>
      <c r="F100" s="57">
        <v>13.148719999999999</v>
      </c>
      <c r="G100" s="57">
        <v>13.288599999999999</v>
      </c>
      <c r="H100" s="57">
        <v>13.428479999999999</v>
      </c>
      <c r="I100" s="57">
        <v>13.568359999999997</v>
      </c>
      <c r="J100" s="57">
        <v>13.70824</v>
      </c>
      <c r="K100" s="57">
        <v>13.848119999999998</v>
      </c>
      <c r="L100" s="57">
        <v>13.987999999999998</v>
      </c>
      <c r="M100" s="57">
        <v>14.127879999999998</v>
      </c>
      <c r="N100" s="57">
        <v>14.267759999999997</v>
      </c>
      <c r="O100" s="57">
        <v>14.407639999999999</v>
      </c>
      <c r="P100" s="57">
        <v>14.547519999999999</v>
      </c>
      <c r="Q100" s="57">
        <v>14.687399999999998</v>
      </c>
      <c r="R100" s="57">
        <v>14.827279999999998</v>
      </c>
      <c r="S100" s="57">
        <v>14.967159999999996</v>
      </c>
      <c r="T100" s="57">
        <v>15.10704</v>
      </c>
      <c r="U100" s="57">
        <v>15.246919999999999</v>
      </c>
      <c r="V100" s="57">
        <v>15.386799999999997</v>
      </c>
      <c r="W100" s="57">
        <v>15.526679999999997</v>
      </c>
      <c r="X100" s="57">
        <v>15.666559999999997</v>
      </c>
      <c r="Y100" s="57">
        <v>15.806439999999998</v>
      </c>
      <c r="Z100" s="57">
        <v>15.946319999999998</v>
      </c>
      <c r="AA100" s="57">
        <v>16.086199999999998</v>
      </c>
      <c r="AB100" s="57">
        <v>16.226079999999996</v>
      </c>
      <c r="AC100" s="57">
        <v>16.365959999999998</v>
      </c>
      <c r="AD100" s="57">
        <v>16.505839999999999</v>
      </c>
      <c r="AE100" s="57">
        <v>16.645719999999997</v>
      </c>
      <c r="AF100" s="58">
        <v>16.785599999999999</v>
      </c>
    </row>
    <row r="101" spans="1:32" ht="21" x14ac:dyDescent="0.25">
      <c r="A101" s="52" t="s">
        <v>50</v>
      </c>
      <c r="B101" s="57">
        <v>14.536799999999999</v>
      </c>
      <c r="C101" s="57">
        <v>14.698319999999999</v>
      </c>
      <c r="D101" s="57">
        <v>14.859839999999998</v>
      </c>
      <c r="E101" s="57">
        <v>15.021360000000001</v>
      </c>
      <c r="F101" s="57">
        <v>15.182880000000001</v>
      </c>
      <c r="G101" s="57">
        <v>15.3444</v>
      </c>
      <c r="H101" s="57">
        <v>15.50592</v>
      </c>
      <c r="I101" s="57">
        <v>15.667439999999999</v>
      </c>
      <c r="J101" s="57">
        <v>15.82896</v>
      </c>
      <c r="K101" s="57">
        <v>15.99048</v>
      </c>
      <c r="L101" s="57">
        <v>16.152000000000001</v>
      </c>
      <c r="M101" s="57">
        <v>16.31352</v>
      </c>
      <c r="N101" s="57">
        <v>16.47504</v>
      </c>
      <c r="O101" s="57">
        <v>16.636559999999999</v>
      </c>
      <c r="P101" s="57">
        <v>16.798079999999999</v>
      </c>
      <c r="Q101" s="57">
        <v>16.959599999999998</v>
      </c>
      <c r="R101" s="57">
        <v>17.121119999999998</v>
      </c>
      <c r="S101" s="57">
        <v>17.282639999999997</v>
      </c>
      <c r="T101" s="57">
        <v>17.44416</v>
      </c>
      <c r="U101" s="57">
        <v>17.60568</v>
      </c>
      <c r="V101" s="57">
        <v>17.767199999999999</v>
      </c>
      <c r="W101" s="57">
        <v>17.928719999999998</v>
      </c>
      <c r="X101" s="57">
        <v>18.090239999999998</v>
      </c>
      <c r="Y101" s="57">
        <v>18.251760000000001</v>
      </c>
      <c r="Z101" s="57">
        <v>18.41328</v>
      </c>
      <c r="AA101" s="57">
        <v>18.5748</v>
      </c>
      <c r="AB101" s="57">
        <v>18.736319999999999</v>
      </c>
      <c r="AC101" s="57">
        <v>18.897839999999999</v>
      </c>
      <c r="AD101" s="57">
        <v>19.059360000000002</v>
      </c>
      <c r="AE101" s="57">
        <v>19.220880000000001</v>
      </c>
      <c r="AF101" s="58">
        <v>19.382400000000001</v>
      </c>
    </row>
    <row r="102" spans="1:32" ht="21" x14ac:dyDescent="0.25">
      <c r="A102" s="52" t="s">
        <v>51</v>
      </c>
      <c r="B102" s="57">
        <v>17.470800000000001</v>
      </c>
      <c r="C102" s="57">
        <v>17.664919999999999</v>
      </c>
      <c r="D102" s="57">
        <v>17.85904</v>
      </c>
      <c r="E102" s="57">
        <v>18.053160000000002</v>
      </c>
      <c r="F102" s="57">
        <v>18.24728</v>
      </c>
      <c r="G102" s="57">
        <v>18.441400000000002</v>
      </c>
      <c r="H102" s="57">
        <v>18.63552</v>
      </c>
      <c r="I102" s="57">
        <v>18.829639999999998</v>
      </c>
      <c r="J102" s="57">
        <v>19.023760000000003</v>
      </c>
      <c r="K102" s="57">
        <v>19.217880000000001</v>
      </c>
      <c r="L102" s="57">
        <v>19.411999999999999</v>
      </c>
      <c r="M102" s="57">
        <v>19.606120000000001</v>
      </c>
      <c r="N102" s="57">
        <v>19.800239999999999</v>
      </c>
      <c r="O102" s="57">
        <v>19.99436</v>
      </c>
      <c r="P102" s="57">
        <v>20.188480000000002</v>
      </c>
      <c r="Q102" s="57">
        <v>20.3826</v>
      </c>
      <c r="R102" s="57">
        <v>20.576719999999998</v>
      </c>
      <c r="S102" s="57">
        <v>20.77084</v>
      </c>
      <c r="T102" s="57">
        <v>20.964960000000001</v>
      </c>
      <c r="U102" s="57">
        <v>21.159079999999999</v>
      </c>
      <c r="V102" s="57">
        <v>21.353200000000001</v>
      </c>
      <c r="W102" s="57">
        <v>21.547319999999999</v>
      </c>
      <c r="X102" s="57">
        <v>21.741440000000001</v>
      </c>
      <c r="Y102" s="57">
        <v>21.935560000000002</v>
      </c>
      <c r="Z102" s="57">
        <v>22.12968</v>
      </c>
      <c r="AA102" s="57">
        <v>22.323800000000002</v>
      </c>
      <c r="AB102" s="57">
        <v>22.51792</v>
      </c>
      <c r="AC102" s="57">
        <v>22.712039999999998</v>
      </c>
      <c r="AD102" s="57">
        <v>22.906160000000003</v>
      </c>
      <c r="AE102" s="57">
        <v>23.100280000000001</v>
      </c>
      <c r="AF102" s="58">
        <v>23.2944</v>
      </c>
    </row>
    <row r="103" spans="1:32" ht="21" x14ac:dyDescent="0.25">
      <c r="A103" s="52" t="s">
        <v>52</v>
      </c>
      <c r="B103" s="57">
        <v>21.672899999999998</v>
      </c>
      <c r="C103" s="57">
        <v>21.913709999999995</v>
      </c>
      <c r="D103" s="57">
        <v>22.154519999999994</v>
      </c>
      <c r="E103" s="57">
        <v>22.395329999999998</v>
      </c>
      <c r="F103" s="57">
        <v>22.636139999999997</v>
      </c>
      <c r="G103" s="57">
        <v>22.876949999999997</v>
      </c>
      <c r="H103" s="57">
        <v>23.117759999999997</v>
      </c>
      <c r="I103" s="57">
        <v>23.358569999999997</v>
      </c>
      <c r="J103" s="57">
        <v>23.59938</v>
      </c>
      <c r="K103" s="57">
        <v>23.840189999999996</v>
      </c>
      <c r="L103" s="57">
        <v>24.080999999999996</v>
      </c>
      <c r="M103" s="57">
        <v>24.321809999999996</v>
      </c>
      <c r="N103" s="57">
        <v>24.562619999999995</v>
      </c>
      <c r="O103" s="57">
        <v>24.803429999999999</v>
      </c>
      <c r="P103" s="57">
        <v>25.044239999999999</v>
      </c>
      <c r="Q103" s="57">
        <v>25.285049999999998</v>
      </c>
      <c r="R103" s="57">
        <v>25.525859999999994</v>
      </c>
      <c r="S103" s="57">
        <v>25.766669999999994</v>
      </c>
      <c r="T103" s="57">
        <v>26.007479999999997</v>
      </c>
      <c r="U103" s="57">
        <v>26.248289999999997</v>
      </c>
      <c r="V103" s="57">
        <v>26.489099999999997</v>
      </c>
      <c r="W103" s="57">
        <v>26.729909999999997</v>
      </c>
      <c r="X103" s="57">
        <v>26.970719999999996</v>
      </c>
      <c r="Y103" s="57">
        <v>27.21153</v>
      </c>
      <c r="Z103" s="57">
        <v>27.452339999999996</v>
      </c>
      <c r="AA103" s="57">
        <v>27.693149999999996</v>
      </c>
      <c r="AB103" s="57">
        <v>27.933959999999995</v>
      </c>
      <c r="AC103" s="57">
        <v>28.174769999999995</v>
      </c>
      <c r="AD103" s="57">
        <v>28.415579999999999</v>
      </c>
      <c r="AE103" s="57">
        <v>28.656389999999998</v>
      </c>
      <c r="AF103" s="58">
        <v>28.897199999999998</v>
      </c>
    </row>
    <row r="104" spans="1:32" ht="21" x14ac:dyDescent="0.25">
      <c r="A104" s="52" t="s">
        <v>53</v>
      </c>
      <c r="B104" s="57">
        <v>26.558100000000003</v>
      </c>
      <c r="C104" s="57">
        <v>26.853190000000001</v>
      </c>
      <c r="D104" s="57">
        <v>27.14828</v>
      </c>
      <c r="E104" s="57">
        <v>27.443370000000005</v>
      </c>
      <c r="F104" s="57">
        <v>27.738460000000003</v>
      </c>
      <c r="G104" s="57">
        <v>28.033550000000002</v>
      </c>
      <c r="H104" s="57">
        <v>28.328640000000004</v>
      </c>
      <c r="I104" s="57">
        <v>28.623730000000002</v>
      </c>
      <c r="J104" s="57">
        <v>28.918820000000004</v>
      </c>
      <c r="K104" s="57">
        <v>29.213910000000006</v>
      </c>
      <c r="L104" s="57">
        <v>29.509000000000004</v>
      </c>
      <c r="M104" s="57">
        <v>29.804090000000002</v>
      </c>
      <c r="N104" s="57">
        <v>30.09918</v>
      </c>
      <c r="O104" s="57">
        <v>30.394270000000006</v>
      </c>
      <c r="P104" s="57">
        <v>30.689360000000004</v>
      </c>
      <c r="Q104" s="57">
        <v>30.984450000000002</v>
      </c>
      <c r="R104" s="57">
        <v>31.279540000000001</v>
      </c>
      <c r="S104" s="57">
        <v>31.574630000000003</v>
      </c>
      <c r="T104" s="57">
        <v>31.869720000000004</v>
      </c>
      <c r="U104" s="57">
        <v>32.164810000000003</v>
      </c>
      <c r="V104" s="57">
        <v>32.459900000000005</v>
      </c>
      <c r="W104" s="57">
        <v>32.754989999999999</v>
      </c>
      <c r="X104" s="57">
        <v>33.050080000000001</v>
      </c>
      <c r="Y104" s="57">
        <v>33.345170000000003</v>
      </c>
      <c r="Z104" s="57">
        <v>33.640260000000005</v>
      </c>
      <c r="AA104" s="57">
        <v>33.935350000000007</v>
      </c>
      <c r="AB104" s="57">
        <v>34.230440000000002</v>
      </c>
      <c r="AC104" s="57">
        <v>34.525530000000003</v>
      </c>
      <c r="AD104" s="57">
        <v>34.820620000000005</v>
      </c>
      <c r="AE104" s="57">
        <v>35.115710000000007</v>
      </c>
      <c r="AF104" s="58">
        <v>35.410800000000002</v>
      </c>
    </row>
    <row r="105" spans="1:32" ht="21" x14ac:dyDescent="0.25">
      <c r="A105" s="52" t="s">
        <v>54</v>
      </c>
      <c r="B105" s="57">
        <v>9.9980999999999991</v>
      </c>
      <c r="C105" s="57">
        <v>10.10919</v>
      </c>
      <c r="D105" s="57">
        <v>10.220279999999999</v>
      </c>
      <c r="E105" s="57">
        <v>10.331370000000001</v>
      </c>
      <c r="F105" s="57">
        <v>10.442460000000001</v>
      </c>
      <c r="G105" s="57">
        <v>10.55355</v>
      </c>
      <c r="H105" s="57">
        <v>10.66464</v>
      </c>
      <c r="I105" s="57">
        <v>10.775729999999999</v>
      </c>
      <c r="J105" s="57">
        <v>10.88682</v>
      </c>
      <c r="K105" s="57">
        <v>10.997910000000001</v>
      </c>
      <c r="L105" s="57">
        <v>11.109</v>
      </c>
      <c r="M105" s="57">
        <v>11.220089999999999</v>
      </c>
      <c r="N105" s="57">
        <v>11.33118</v>
      </c>
      <c r="O105" s="57">
        <v>11.442270000000001</v>
      </c>
      <c r="P105" s="57">
        <v>11.55336</v>
      </c>
      <c r="Q105" s="57">
        <v>11.66445</v>
      </c>
      <c r="R105" s="57">
        <v>11.775539999999999</v>
      </c>
      <c r="S105" s="57">
        <v>11.886629999999998</v>
      </c>
      <c r="T105" s="57">
        <v>11.997720000000001</v>
      </c>
      <c r="U105" s="57">
        <v>12.10881</v>
      </c>
      <c r="V105" s="57">
        <v>12.219899999999999</v>
      </c>
      <c r="W105" s="57">
        <v>12.33099</v>
      </c>
      <c r="X105" s="57">
        <v>12.442079999999999</v>
      </c>
      <c r="Y105" s="57">
        <v>12.553170000000001</v>
      </c>
      <c r="Z105" s="57">
        <v>12.664260000000001</v>
      </c>
      <c r="AA105" s="57">
        <v>12.77535</v>
      </c>
      <c r="AB105" s="57">
        <v>12.88644</v>
      </c>
      <c r="AC105" s="57">
        <v>12.997529999999999</v>
      </c>
      <c r="AD105" s="57">
        <v>13.10862</v>
      </c>
      <c r="AE105" s="57">
        <v>13.219710000000001</v>
      </c>
      <c r="AF105" s="58">
        <v>13.3308</v>
      </c>
    </row>
    <row r="106" spans="1:32" ht="21" x14ac:dyDescent="0.25">
      <c r="A106" s="52" t="s">
        <v>55</v>
      </c>
      <c r="B106" s="57">
        <v>11.757599999999998</v>
      </c>
      <c r="C106" s="57">
        <v>11.888239999999998</v>
      </c>
      <c r="D106" s="57">
        <v>12.018879999999998</v>
      </c>
      <c r="E106" s="57">
        <v>12.149519999999999</v>
      </c>
      <c r="F106" s="57">
        <v>12.280159999999999</v>
      </c>
      <c r="G106" s="57">
        <v>12.410799999999998</v>
      </c>
      <c r="H106" s="57">
        <v>12.541439999999998</v>
      </c>
      <c r="I106" s="57">
        <v>12.672079999999998</v>
      </c>
      <c r="J106" s="57">
        <v>12.802719999999999</v>
      </c>
      <c r="K106" s="57">
        <v>12.933359999999999</v>
      </c>
      <c r="L106" s="57">
        <v>13.063999999999998</v>
      </c>
      <c r="M106" s="57">
        <v>13.194639999999998</v>
      </c>
      <c r="N106" s="57">
        <v>13.325279999999998</v>
      </c>
      <c r="O106" s="57">
        <v>13.455919999999999</v>
      </c>
      <c r="P106" s="57">
        <v>13.586559999999999</v>
      </c>
      <c r="Q106" s="57">
        <v>13.717199999999998</v>
      </c>
      <c r="R106" s="57">
        <v>13.847839999999998</v>
      </c>
      <c r="S106" s="57">
        <v>13.978479999999998</v>
      </c>
      <c r="T106" s="57">
        <v>14.109119999999999</v>
      </c>
      <c r="U106" s="57">
        <v>14.239759999999999</v>
      </c>
      <c r="V106" s="57">
        <v>14.370399999999998</v>
      </c>
      <c r="W106" s="57">
        <v>14.501039999999998</v>
      </c>
      <c r="X106" s="57">
        <v>14.631679999999996</v>
      </c>
      <c r="Y106" s="57">
        <v>14.762319999999999</v>
      </c>
      <c r="Z106" s="57">
        <v>14.892959999999999</v>
      </c>
      <c r="AA106" s="57">
        <v>15.023599999999998</v>
      </c>
      <c r="AB106" s="57">
        <v>15.154239999999996</v>
      </c>
      <c r="AC106" s="57">
        <v>15.284879999999996</v>
      </c>
      <c r="AD106" s="57">
        <v>15.415519999999999</v>
      </c>
      <c r="AE106" s="57">
        <v>15.546159999999999</v>
      </c>
      <c r="AF106" s="58">
        <v>15.676799999999997</v>
      </c>
    </row>
    <row r="107" spans="1:32" ht="21" x14ac:dyDescent="0.25">
      <c r="A107" s="52" t="s">
        <v>56</v>
      </c>
      <c r="B107" s="57">
        <v>14.200199999999999</v>
      </c>
      <c r="C107" s="57">
        <v>14.357979999999998</v>
      </c>
      <c r="D107" s="57">
        <v>14.515759999999998</v>
      </c>
      <c r="E107" s="57">
        <v>14.673539999999999</v>
      </c>
      <c r="F107" s="57">
        <v>14.83132</v>
      </c>
      <c r="G107" s="57">
        <v>14.989099999999999</v>
      </c>
      <c r="H107" s="57">
        <v>15.146879999999998</v>
      </c>
      <c r="I107" s="57">
        <v>15.304659999999998</v>
      </c>
      <c r="J107" s="57">
        <v>15.462439999999999</v>
      </c>
      <c r="K107" s="57">
        <v>15.62022</v>
      </c>
      <c r="L107" s="57">
        <v>15.777999999999999</v>
      </c>
      <c r="M107" s="57">
        <v>15.935779999999998</v>
      </c>
      <c r="N107" s="57">
        <v>16.093559999999997</v>
      </c>
      <c r="O107" s="57">
        <v>16.251339999999999</v>
      </c>
      <c r="P107" s="57">
        <v>16.409119999999998</v>
      </c>
      <c r="Q107" s="57">
        <v>16.566899999999997</v>
      </c>
      <c r="R107" s="57">
        <v>16.724679999999999</v>
      </c>
      <c r="S107" s="57">
        <v>16.882459999999998</v>
      </c>
      <c r="T107" s="57">
        <v>17.040240000000001</v>
      </c>
      <c r="U107" s="57">
        <v>17.19802</v>
      </c>
      <c r="V107" s="57">
        <v>17.355799999999999</v>
      </c>
      <c r="W107" s="57">
        <v>17.513579999999997</v>
      </c>
      <c r="X107" s="57">
        <v>17.671359999999996</v>
      </c>
      <c r="Y107" s="57">
        <v>17.829139999999999</v>
      </c>
      <c r="Z107" s="57">
        <v>17.986919999999998</v>
      </c>
      <c r="AA107" s="57">
        <v>18.1447</v>
      </c>
      <c r="AB107" s="57">
        <v>18.302479999999999</v>
      </c>
      <c r="AC107" s="57">
        <v>18.460259999999998</v>
      </c>
      <c r="AD107" s="57">
        <v>18.618040000000001</v>
      </c>
      <c r="AE107" s="57">
        <v>18.77582</v>
      </c>
      <c r="AF107" s="58">
        <v>18.933599999999998</v>
      </c>
    </row>
    <row r="108" spans="1:32" ht="21" x14ac:dyDescent="0.25">
      <c r="A108" s="52" t="s">
        <v>57</v>
      </c>
      <c r="B108" s="57">
        <v>15.668100000000001</v>
      </c>
      <c r="C108" s="57">
        <v>15.84219</v>
      </c>
      <c r="D108" s="57">
        <v>16.016279999999998</v>
      </c>
      <c r="E108" s="57">
        <v>16.190370000000001</v>
      </c>
      <c r="F108" s="57">
        <v>16.364460000000001</v>
      </c>
      <c r="G108" s="57">
        <v>16.538550000000001</v>
      </c>
      <c r="H108" s="57">
        <v>16.71264</v>
      </c>
      <c r="I108" s="57">
        <v>16.88673</v>
      </c>
      <c r="J108" s="57">
        <v>17.060820000000003</v>
      </c>
      <c r="K108" s="57">
        <v>17.234910000000003</v>
      </c>
      <c r="L108" s="57">
        <v>17.409000000000002</v>
      </c>
      <c r="M108" s="57">
        <v>17.583090000000002</v>
      </c>
      <c r="N108" s="57">
        <v>17.757179999999998</v>
      </c>
      <c r="O108" s="57">
        <v>17.931270000000001</v>
      </c>
      <c r="P108" s="57">
        <v>18.105360000000001</v>
      </c>
      <c r="Q108" s="57">
        <v>18.279450000000001</v>
      </c>
      <c r="R108" s="57">
        <v>18.45354</v>
      </c>
      <c r="S108" s="57">
        <v>18.62763</v>
      </c>
      <c r="T108" s="57">
        <v>18.801720000000003</v>
      </c>
      <c r="U108" s="57">
        <v>18.975810000000003</v>
      </c>
      <c r="V108" s="57">
        <v>19.149900000000002</v>
      </c>
      <c r="W108" s="57">
        <v>19.323990000000002</v>
      </c>
      <c r="X108" s="57">
        <v>19.498080000000002</v>
      </c>
      <c r="Y108" s="57">
        <v>19.672170000000001</v>
      </c>
      <c r="Z108" s="57">
        <v>19.846260000000001</v>
      </c>
      <c r="AA108" s="57">
        <v>20.020350000000001</v>
      </c>
      <c r="AB108" s="57">
        <v>20.19444</v>
      </c>
      <c r="AC108" s="57">
        <v>20.36853</v>
      </c>
      <c r="AD108" s="57">
        <v>20.542620000000003</v>
      </c>
      <c r="AE108" s="57">
        <v>20.716710000000003</v>
      </c>
      <c r="AF108" s="58">
        <v>20.890800000000002</v>
      </c>
    </row>
    <row r="109" spans="1:32" ht="21" x14ac:dyDescent="0.25">
      <c r="A109" s="52" t="s">
        <v>58</v>
      </c>
      <c r="B109" s="57">
        <v>10.578599999999998</v>
      </c>
      <c r="C109" s="57">
        <v>10.696139999999998</v>
      </c>
      <c r="D109" s="57">
        <v>10.813679999999998</v>
      </c>
      <c r="E109" s="57">
        <v>10.931219999999998</v>
      </c>
      <c r="F109" s="57">
        <v>11.048759999999998</v>
      </c>
      <c r="G109" s="57">
        <v>11.166299999999998</v>
      </c>
      <c r="H109" s="57">
        <v>11.283839999999998</v>
      </c>
      <c r="I109" s="57">
        <v>11.401379999999998</v>
      </c>
      <c r="J109" s="57">
        <v>11.518919999999998</v>
      </c>
      <c r="K109" s="57">
        <v>11.636459999999998</v>
      </c>
      <c r="L109" s="57">
        <v>11.753999999999998</v>
      </c>
      <c r="M109" s="57">
        <v>11.871539999999998</v>
      </c>
      <c r="N109" s="57">
        <v>11.989079999999998</v>
      </c>
      <c r="O109" s="57">
        <v>12.106619999999998</v>
      </c>
      <c r="P109" s="57">
        <v>12.224159999999998</v>
      </c>
      <c r="Q109" s="57">
        <v>12.341699999999998</v>
      </c>
      <c r="R109" s="57">
        <v>12.459239999999998</v>
      </c>
      <c r="S109" s="57">
        <v>12.576779999999998</v>
      </c>
      <c r="T109" s="57">
        <v>12.694319999999998</v>
      </c>
      <c r="U109" s="57">
        <v>12.811859999999998</v>
      </c>
      <c r="V109" s="57">
        <v>12.929399999999998</v>
      </c>
      <c r="W109" s="57">
        <v>13.046939999999998</v>
      </c>
      <c r="X109" s="57">
        <v>13.164479999999998</v>
      </c>
      <c r="Y109" s="57">
        <v>13.282019999999997</v>
      </c>
      <c r="Z109" s="57">
        <v>13.399559999999997</v>
      </c>
      <c r="AA109" s="57">
        <v>13.517099999999997</v>
      </c>
      <c r="AB109" s="57">
        <v>13.634639999999997</v>
      </c>
      <c r="AC109" s="57">
        <v>13.752179999999997</v>
      </c>
      <c r="AD109" s="57">
        <v>13.869719999999997</v>
      </c>
      <c r="AE109" s="57">
        <v>13.987259999999997</v>
      </c>
      <c r="AF109" s="58">
        <v>14.104799999999997</v>
      </c>
    </row>
    <row r="110" spans="1:32" ht="21" x14ac:dyDescent="0.25">
      <c r="A110" s="52" t="s">
        <v>59</v>
      </c>
      <c r="B110" s="57">
        <v>12.911400000000002</v>
      </c>
      <c r="C110" s="57">
        <v>13.054860000000003</v>
      </c>
      <c r="D110" s="57">
        <v>13.198320000000002</v>
      </c>
      <c r="E110" s="57">
        <v>13.341780000000004</v>
      </c>
      <c r="F110" s="57">
        <v>13.485240000000003</v>
      </c>
      <c r="G110" s="57">
        <v>13.628700000000004</v>
      </c>
      <c r="H110" s="57">
        <v>13.772160000000003</v>
      </c>
      <c r="I110" s="57">
        <v>13.915620000000002</v>
      </c>
      <c r="J110" s="57">
        <v>14.059080000000003</v>
      </c>
      <c r="K110" s="57">
        <v>14.202540000000004</v>
      </c>
      <c r="L110" s="57">
        <v>14.346000000000004</v>
      </c>
      <c r="M110" s="57">
        <v>14.489460000000003</v>
      </c>
      <c r="N110" s="57">
        <v>14.632920000000002</v>
      </c>
      <c r="O110" s="57">
        <v>14.776380000000005</v>
      </c>
      <c r="P110" s="57">
        <v>14.919840000000004</v>
      </c>
      <c r="Q110" s="57">
        <v>15.063300000000003</v>
      </c>
      <c r="R110" s="57">
        <v>15.206760000000003</v>
      </c>
      <c r="S110" s="57">
        <v>15.350220000000002</v>
      </c>
      <c r="T110" s="57">
        <v>15.493680000000005</v>
      </c>
      <c r="U110" s="57">
        <v>15.637140000000004</v>
      </c>
      <c r="V110" s="57">
        <v>15.780600000000003</v>
      </c>
      <c r="W110" s="57">
        <v>15.924060000000003</v>
      </c>
      <c r="X110" s="57">
        <v>16.067520000000002</v>
      </c>
      <c r="Y110" s="57">
        <v>16.210980000000006</v>
      </c>
      <c r="Z110" s="57">
        <v>16.354440000000004</v>
      </c>
      <c r="AA110" s="57">
        <v>16.497900000000005</v>
      </c>
      <c r="AB110" s="57">
        <v>16.641360000000002</v>
      </c>
      <c r="AC110" s="57">
        <v>16.784820000000003</v>
      </c>
      <c r="AD110" s="57">
        <v>16.928280000000004</v>
      </c>
      <c r="AE110" s="57">
        <v>17.071740000000005</v>
      </c>
      <c r="AF110" s="58">
        <v>17.215200000000003</v>
      </c>
    </row>
    <row r="111" spans="1:32" ht="21" x14ac:dyDescent="0.25">
      <c r="A111" s="52" t="s">
        <v>60</v>
      </c>
      <c r="B111" s="57">
        <v>15.1317</v>
      </c>
      <c r="C111" s="57">
        <v>15.29983</v>
      </c>
      <c r="D111" s="57">
        <v>15.46796</v>
      </c>
      <c r="E111" s="57">
        <v>15.636090000000001</v>
      </c>
      <c r="F111" s="57">
        <v>15.804220000000001</v>
      </c>
      <c r="G111" s="57">
        <v>15.97235</v>
      </c>
      <c r="H111" s="57">
        <v>16.14048</v>
      </c>
      <c r="I111" s="57">
        <v>16.308609999999998</v>
      </c>
      <c r="J111" s="57">
        <v>16.476740000000003</v>
      </c>
      <c r="K111" s="57">
        <v>16.644870000000001</v>
      </c>
      <c r="L111" s="57">
        <v>16.812999999999999</v>
      </c>
      <c r="M111" s="57">
        <v>16.98113</v>
      </c>
      <c r="N111" s="57">
        <v>17.149259999999998</v>
      </c>
      <c r="O111" s="57">
        <v>17.31739</v>
      </c>
      <c r="P111" s="57">
        <v>17.485520000000001</v>
      </c>
      <c r="Q111" s="57">
        <v>17.653649999999999</v>
      </c>
      <c r="R111" s="57">
        <v>17.82178</v>
      </c>
      <c r="S111" s="57">
        <v>17.989909999999998</v>
      </c>
      <c r="T111" s="57">
        <v>18.15804</v>
      </c>
      <c r="U111" s="57">
        <v>18.326170000000001</v>
      </c>
      <c r="V111" s="57">
        <v>18.494299999999999</v>
      </c>
      <c r="W111" s="57">
        <v>18.662430000000001</v>
      </c>
      <c r="X111" s="57">
        <v>18.830559999999998</v>
      </c>
      <c r="Y111" s="57">
        <v>18.99869</v>
      </c>
      <c r="Z111" s="57">
        <v>19.166820000000001</v>
      </c>
      <c r="AA111" s="57">
        <v>19.334949999999999</v>
      </c>
      <c r="AB111" s="57">
        <v>19.503080000000001</v>
      </c>
      <c r="AC111" s="57">
        <v>19.671209999999999</v>
      </c>
      <c r="AD111" s="57">
        <v>19.83934</v>
      </c>
      <c r="AE111" s="57">
        <v>20.007470000000001</v>
      </c>
      <c r="AF111" s="58">
        <v>20.175599999999999</v>
      </c>
    </row>
    <row r="112" spans="1:32" ht="21" x14ac:dyDescent="0.25">
      <c r="A112" s="52" t="s">
        <v>61</v>
      </c>
      <c r="B112" s="57">
        <v>18.099899999999998</v>
      </c>
      <c r="C112" s="57">
        <v>18.301009999999998</v>
      </c>
      <c r="D112" s="57">
        <v>18.502119999999998</v>
      </c>
      <c r="E112" s="57">
        <v>18.703230000000001</v>
      </c>
      <c r="F112" s="57">
        <v>18.904340000000001</v>
      </c>
      <c r="G112" s="57">
        <v>19.105449999999998</v>
      </c>
      <c r="H112" s="57">
        <v>19.306559999999998</v>
      </c>
      <c r="I112" s="57">
        <v>19.507669999999997</v>
      </c>
      <c r="J112" s="57">
        <v>19.708780000000001</v>
      </c>
      <c r="K112" s="57">
        <v>19.909890000000001</v>
      </c>
      <c r="L112" s="57">
        <v>20.110999999999997</v>
      </c>
      <c r="M112" s="57">
        <v>20.312109999999997</v>
      </c>
      <c r="N112" s="57">
        <v>20.513219999999997</v>
      </c>
      <c r="O112" s="57">
        <v>20.71433</v>
      </c>
      <c r="P112" s="57">
        <v>20.91544</v>
      </c>
      <c r="Q112" s="57">
        <v>21.11655</v>
      </c>
      <c r="R112" s="57">
        <v>21.317659999999997</v>
      </c>
      <c r="S112" s="57">
        <v>21.518769999999996</v>
      </c>
      <c r="T112" s="57">
        <v>21.71988</v>
      </c>
      <c r="U112" s="57">
        <v>21.92099</v>
      </c>
      <c r="V112" s="57">
        <v>22.1221</v>
      </c>
      <c r="W112" s="57">
        <v>22.32321</v>
      </c>
      <c r="X112" s="57">
        <v>22.524319999999996</v>
      </c>
      <c r="Y112" s="57">
        <v>22.725429999999999</v>
      </c>
      <c r="Z112" s="57">
        <v>22.926539999999999</v>
      </c>
      <c r="AA112" s="57">
        <v>23.127649999999999</v>
      </c>
      <c r="AB112" s="57">
        <v>23.328759999999999</v>
      </c>
      <c r="AC112" s="57">
        <v>23.529869999999999</v>
      </c>
      <c r="AD112" s="57">
        <v>23.730979999999999</v>
      </c>
      <c r="AE112" s="57">
        <v>23.932089999999999</v>
      </c>
      <c r="AF112" s="58">
        <v>24.133199999999999</v>
      </c>
    </row>
    <row r="113" spans="1:32" ht="21" x14ac:dyDescent="0.25">
      <c r="A113" s="52" t="s">
        <v>62</v>
      </c>
      <c r="B113" s="57">
        <v>11.961</v>
      </c>
      <c r="C113" s="57">
        <v>12.0939</v>
      </c>
      <c r="D113" s="57">
        <v>12.226799999999999</v>
      </c>
      <c r="E113" s="57">
        <v>12.3597</v>
      </c>
      <c r="F113" s="57">
        <v>12.492599999999999</v>
      </c>
      <c r="G113" s="57">
        <v>12.625499999999999</v>
      </c>
      <c r="H113" s="57">
        <v>12.7584</v>
      </c>
      <c r="I113" s="57">
        <v>12.891299999999999</v>
      </c>
      <c r="J113" s="57">
        <v>13.0242</v>
      </c>
      <c r="K113" s="57">
        <v>13.1571</v>
      </c>
      <c r="L113" s="57">
        <v>13.29</v>
      </c>
      <c r="M113" s="57">
        <v>13.422899999999998</v>
      </c>
      <c r="N113" s="57">
        <v>13.555799999999998</v>
      </c>
      <c r="O113" s="57">
        <v>13.688700000000001</v>
      </c>
      <c r="P113" s="57">
        <v>13.8216</v>
      </c>
      <c r="Q113" s="57">
        <v>13.954499999999999</v>
      </c>
      <c r="R113" s="57">
        <v>14.087399999999999</v>
      </c>
      <c r="S113" s="57">
        <v>14.220299999999998</v>
      </c>
      <c r="T113" s="57">
        <v>14.353200000000001</v>
      </c>
      <c r="U113" s="57">
        <v>14.4861</v>
      </c>
      <c r="V113" s="57">
        <v>14.619</v>
      </c>
      <c r="W113" s="57">
        <v>14.751899999999999</v>
      </c>
      <c r="X113" s="57">
        <v>14.884799999999998</v>
      </c>
      <c r="Y113" s="57">
        <v>15.0177</v>
      </c>
      <c r="Z113" s="57">
        <v>15.150600000000001</v>
      </c>
      <c r="AA113" s="57">
        <v>15.2835</v>
      </c>
      <c r="AB113" s="57">
        <v>15.416399999999999</v>
      </c>
      <c r="AC113" s="57">
        <v>15.549299999999999</v>
      </c>
      <c r="AD113" s="57">
        <v>15.6822</v>
      </c>
      <c r="AE113" s="57">
        <v>15.815099999999999</v>
      </c>
      <c r="AF113" s="58">
        <v>15.948</v>
      </c>
    </row>
    <row r="114" spans="1:32" ht="21" x14ac:dyDescent="0.25">
      <c r="A114" s="52" t="s">
        <v>63</v>
      </c>
      <c r="B114" s="57">
        <v>14.404500000000001</v>
      </c>
      <c r="C114" s="57">
        <v>14.564550000000001</v>
      </c>
      <c r="D114" s="57">
        <v>14.724599999999999</v>
      </c>
      <c r="E114" s="57">
        <v>14.884650000000001</v>
      </c>
      <c r="F114" s="57">
        <v>15.044700000000001</v>
      </c>
      <c r="G114" s="57">
        <v>15.204750000000001</v>
      </c>
      <c r="H114" s="57">
        <v>15.364799999999999</v>
      </c>
      <c r="I114" s="57">
        <v>15.524849999999999</v>
      </c>
      <c r="J114" s="57">
        <v>15.684900000000001</v>
      </c>
      <c r="K114" s="57">
        <v>15.844950000000001</v>
      </c>
      <c r="L114" s="57">
        <v>16.004999999999999</v>
      </c>
      <c r="M114" s="57">
        <v>16.165050000000001</v>
      </c>
      <c r="N114" s="57">
        <v>16.325099999999999</v>
      </c>
      <c r="O114" s="57">
        <v>16.485150000000001</v>
      </c>
      <c r="P114" s="57">
        <v>16.645200000000003</v>
      </c>
      <c r="Q114" s="57">
        <v>16.805250000000001</v>
      </c>
      <c r="R114" s="57">
        <v>16.965299999999999</v>
      </c>
      <c r="S114" s="57">
        <v>17.125350000000001</v>
      </c>
      <c r="T114" s="57">
        <v>17.285400000000003</v>
      </c>
      <c r="U114" s="57">
        <v>17.445450000000001</v>
      </c>
      <c r="V114" s="57">
        <v>17.605499999999999</v>
      </c>
      <c r="W114" s="57">
        <v>17.765550000000001</v>
      </c>
      <c r="X114" s="57">
        <v>17.925599999999999</v>
      </c>
      <c r="Y114" s="57">
        <v>18.085650000000001</v>
      </c>
      <c r="Z114" s="57">
        <v>18.245699999999999</v>
      </c>
      <c r="AA114" s="57">
        <v>18.405750000000001</v>
      </c>
      <c r="AB114" s="57">
        <v>18.565799999999999</v>
      </c>
      <c r="AC114" s="57">
        <v>18.725849999999998</v>
      </c>
      <c r="AD114" s="57">
        <v>18.885900000000003</v>
      </c>
      <c r="AE114" s="57">
        <v>19.045950000000001</v>
      </c>
      <c r="AF114" s="58">
        <v>19.206</v>
      </c>
    </row>
    <row r="115" spans="1:32" ht="21" x14ac:dyDescent="0.25">
      <c r="A115" s="52" t="s">
        <v>64</v>
      </c>
      <c r="B115" s="57">
        <v>16.304400000000001</v>
      </c>
      <c r="C115" s="57">
        <v>16.48556</v>
      </c>
      <c r="D115" s="57">
        <v>16.666719999999998</v>
      </c>
      <c r="E115" s="57">
        <v>16.847880000000004</v>
      </c>
      <c r="F115" s="57">
        <v>17.029040000000002</v>
      </c>
      <c r="G115" s="57">
        <v>17.2102</v>
      </c>
      <c r="H115" s="57">
        <v>17.391359999999999</v>
      </c>
      <c r="I115" s="57">
        <v>17.572520000000001</v>
      </c>
      <c r="J115" s="57">
        <v>17.753680000000003</v>
      </c>
      <c r="K115" s="57">
        <v>17.934840000000001</v>
      </c>
      <c r="L115" s="57">
        <v>18.116</v>
      </c>
      <c r="M115" s="57">
        <v>18.297160000000002</v>
      </c>
      <c r="N115" s="57">
        <v>18.47832</v>
      </c>
      <c r="O115" s="57">
        <v>18.659480000000002</v>
      </c>
      <c r="P115" s="57">
        <v>18.84064</v>
      </c>
      <c r="Q115" s="57">
        <v>19.021800000000002</v>
      </c>
      <c r="R115" s="57">
        <v>19.202960000000001</v>
      </c>
      <c r="S115" s="57">
        <v>19.384119999999999</v>
      </c>
      <c r="T115" s="57">
        <v>19.565280000000001</v>
      </c>
      <c r="U115" s="57">
        <v>19.746440000000003</v>
      </c>
      <c r="V115" s="57">
        <v>19.927600000000002</v>
      </c>
      <c r="W115" s="57">
        <v>20.10876</v>
      </c>
      <c r="X115" s="57">
        <v>20.289919999999999</v>
      </c>
      <c r="Y115" s="57">
        <v>20.471080000000004</v>
      </c>
      <c r="Z115" s="57">
        <v>20.652240000000003</v>
      </c>
      <c r="AA115" s="57">
        <v>20.833400000000001</v>
      </c>
      <c r="AB115" s="57">
        <v>21.014559999999999</v>
      </c>
      <c r="AC115" s="57">
        <v>21.195720000000001</v>
      </c>
      <c r="AD115" s="57">
        <v>21.376880000000003</v>
      </c>
      <c r="AE115" s="57">
        <v>21.558040000000002</v>
      </c>
      <c r="AF115" s="58">
        <v>21.7392</v>
      </c>
    </row>
    <row r="116" spans="1:32" ht="21" x14ac:dyDescent="0.25">
      <c r="A116" s="52" t="s">
        <v>65</v>
      </c>
      <c r="B116" s="57">
        <v>17.128799999999998</v>
      </c>
      <c r="C116" s="57">
        <v>17.319119999999998</v>
      </c>
      <c r="D116" s="57">
        <v>17.509439999999998</v>
      </c>
      <c r="E116" s="57">
        <v>17.699759999999998</v>
      </c>
      <c r="F116" s="57">
        <v>17.890079999999998</v>
      </c>
      <c r="G116" s="57">
        <v>18.080399999999997</v>
      </c>
      <c r="H116" s="57">
        <v>18.270719999999997</v>
      </c>
      <c r="I116" s="57">
        <v>18.461039999999997</v>
      </c>
      <c r="J116" s="57">
        <v>18.65136</v>
      </c>
      <c r="K116" s="57">
        <v>18.84168</v>
      </c>
      <c r="L116" s="57">
        <v>19.031999999999996</v>
      </c>
      <c r="M116" s="57">
        <v>19.222319999999996</v>
      </c>
      <c r="N116" s="57">
        <v>19.412639999999996</v>
      </c>
      <c r="O116" s="57">
        <v>19.602959999999999</v>
      </c>
      <c r="P116" s="57">
        <v>19.793279999999999</v>
      </c>
      <c r="Q116" s="57">
        <v>19.983599999999999</v>
      </c>
      <c r="R116" s="57">
        <v>20.173919999999995</v>
      </c>
      <c r="S116" s="57">
        <v>20.364239999999995</v>
      </c>
      <c r="T116" s="57">
        <v>20.554559999999999</v>
      </c>
      <c r="U116" s="57">
        <v>20.744879999999998</v>
      </c>
      <c r="V116" s="57">
        <v>20.935199999999998</v>
      </c>
      <c r="W116" s="57">
        <v>21.125519999999998</v>
      </c>
      <c r="X116" s="57">
        <v>21.315839999999998</v>
      </c>
      <c r="Y116" s="57">
        <v>21.506159999999998</v>
      </c>
      <c r="Z116" s="57">
        <v>21.696479999999998</v>
      </c>
      <c r="AA116" s="57">
        <v>21.886799999999997</v>
      </c>
      <c r="AB116" s="57">
        <v>22.077119999999997</v>
      </c>
      <c r="AC116" s="57">
        <v>22.267439999999997</v>
      </c>
      <c r="AD116" s="57">
        <v>22.45776</v>
      </c>
      <c r="AE116" s="57">
        <v>22.648079999999997</v>
      </c>
      <c r="AF116" s="58">
        <v>22.838399999999996</v>
      </c>
    </row>
    <row r="117" spans="1:32" ht="21" x14ac:dyDescent="0.25">
      <c r="A117" s="52" t="s">
        <v>66</v>
      </c>
      <c r="B117" s="57">
        <v>13.356</v>
      </c>
      <c r="C117" s="57">
        <v>13.504399999999999</v>
      </c>
      <c r="D117" s="57">
        <v>13.652799999999999</v>
      </c>
      <c r="E117" s="57">
        <v>13.801200000000001</v>
      </c>
      <c r="F117" s="57">
        <v>13.9496</v>
      </c>
      <c r="G117" s="57">
        <v>14.097999999999999</v>
      </c>
      <c r="H117" s="57">
        <v>14.2464</v>
      </c>
      <c r="I117" s="57">
        <v>14.394799999999998</v>
      </c>
      <c r="J117" s="57">
        <v>14.543200000000001</v>
      </c>
      <c r="K117" s="57">
        <v>14.691600000000001</v>
      </c>
      <c r="L117" s="57">
        <v>14.84</v>
      </c>
      <c r="M117" s="57">
        <v>14.988399999999999</v>
      </c>
      <c r="N117" s="57">
        <v>15.136799999999999</v>
      </c>
      <c r="O117" s="57">
        <v>15.285200000000001</v>
      </c>
      <c r="P117" s="57">
        <v>15.4336</v>
      </c>
      <c r="Q117" s="57">
        <v>15.582000000000001</v>
      </c>
      <c r="R117" s="57">
        <v>15.730399999999999</v>
      </c>
      <c r="S117" s="57">
        <v>15.878799999999998</v>
      </c>
      <c r="T117" s="57">
        <v>16.027200000000001</v>
      </c>
      <c r="U117" s="57">
        <v>16.175599999999999</v>
      </c>
      <c r="V117" s="57">
        <v>16.323999999999998</v>
      </c>
      <c r="W117" s="57">
        <v>16.4724</v>
      </c>
      <c r="X117" s="57">
        <v>16.620799999999999</v>
      </c>
      <c r="Y117" s="57">
        <v>16.769200000000001</v>
      </c>
      <c r="Z117" s="57">
        <v>16.9176</v>
      </c>
      <c r="AA117" s="57">
        <v>17.065999999999999</v>
      </c>
      <c r="AB117" s="57">
        <v>17.214399999999998</v>
      </c>
      <c r="AC117" s="57">
        <v>17.3628</v>
      </c>
      <c r="AD117" s="57">
        <v>17.511200000000002</v>
      </c>
      <c r="AE117" s="57">
        <v>17.659600000000001</v>
      </c>
      <c r="AF117" s="58">
        <v>17.808</v>
      </c>
    </row>
    <row r="118" spans="1:32" ht="21" x14ac:dyDescent="0.25">
      <c r="A118" s="52" t="s">
        <v>67</v>
      </c>
      <c r="B118" s="57">
        <v>15.561</v>
      </c>
      <c r="C118" s="57">
        <v>15.7339</v>
      </c>
      <c r="D118" s="57">
        <v>15.9068</v>
      </c>
      <c r="E118" s="57">
        <v>16.079700000000003</v>
      </c>
      <c r="F118" s="57">
        <v>16.252600000000001</v>
      </c>
      <c r="G118" s="57">
        <v>16.4255</v>
      </c>
      <c r="H118" s="57">
        <v>16.598400000000002</v>
      </c>
      <c r="I118" s="57">
        <v>16.7713</v>
      </c>
      <c r="J118" s="57">
        <v>16.944200000000002</v>
      </c>
      <c r="K118" s="57">
        <v>17.117100000000001</v>
      </c>
      <c r="L118" s="57">
        <v>17.29</v>
      </c>
      <c r="M118" s="57">
        <v>17.462900000000001</v>
      </c>
      <c r="N118" s="57">
        <v>17.6358</v>
      </c>
      <c r="O118" s="57">
        <v>17.808700000000002</v>
      </c>
      <c r="P118" s="57">
        <v>17.9816</v>
      </c>
      <c r="Q118" s="57">
        <v>18.154500000000002</v>
      </c>
      <c r="R118" s="57">
        <v>18.327400000000001</v>
      </c>
      <c r="S118" s="57">
        <v>18.500299999999999</v>
      </c>
      <c r="T118" s="57">
        <v>18.673200000000001</v>
      </c>
      <c r="U118" s="57">
        <v>18.8461</v>
      </c>
      <c r="V118" s="57">
        <v>19.019000000000002</v>
      </c>
      <c r="W118" s="57">
        <v>19.1919</v>
      </c>
      <c r="X118" s="57">
        <v>19.364799999999999</v>
      </c>
      <c r="Y118" s="57">
        <v>19.537700000000001</v>
      </c>
      <c r="Z118" s="57">
        <v>19.710600000000003</v>
      </c>
      <c r="AA118" s="57">
        <v>19.883500000000002</v>
      </c>
      <c r="AB118" s="57">
        <v>20.0564</v>
      </c>
      <c r="AC118" s="57">
        <v>20.229299999999999</v>
      </c>
      <c r="AD118" s="57">
        <v>20.402200000000001</v>
      </c>
      <c r="AE118" s="57">
        <v>20.575100000000003</v>
      </c>
      <c r="AF118" s="58">
        <v>20.748000000000001</v>
      </c>
    </row>
    <row r="119" spans="1:32" ht="21" x14ac:dyDescent="0.25">
      <c r="A119" s="52" t="s">
        <v>68</v>
      </c>
      <c r="B119" s="57">
        <v>18.229318732800003</v>
      </c>
      <c r="C119" s="57">
        <v>18.431866718720002</v>
      </c>
      <c r="D119" s="57">
        <v>18.634414704640001</v>
      </c>
      <c r="E119" s="57">
        <v>18.836962690560004</v>
      </c>
      <c r="F119" s="57">
        <v>19.039510676480003</v>
      </c>
      <c r="G119" s="57">
        <v>19.242058662400002</v>
      </c>
      <c r="H119" s="57">
        <v>19.444606648320001</v>
      </c>
      <c r="I119" s="57">
        <v>19.64715463424</v>
      </c>
      <c r="J119" s="57">
        <v>19.849702620160006</v>
      </c>
      <c r="K119" s="57">
        <v>20.052250606080005</v>
      </c>
      <c r="L119" s="57">
        <v>20.254798592000004</v>
      </c>
      <c r="M119" s="57">
        <v>20.457346577920003</v>
      </c>
      <c r="N119" s="57">
        <v>20.659894563840002</v>
      </c>
      <c r="O119" s="57">
        <v>20.862442549760004</v>
      </c>
      <c r="P119" s="57">
        <v>21.064990535680003</v>
      </c>
      <c r="Q119" s="57">
        <v>21.267538521600002</v>
      </c>
      <c r="R119" s="57">
        <v>21.470086507520001</v>
      </c>
      <c r="S119" s="57">
        <v>21.67263449344</v>
      </c>
      <c r="T119" s="57">
        <v>21.875182479360003</v>
      </c>
      <c r="U119" s="57">
        <v>22.077730465280005</v>
      </c>
      <c r="V119" s="57">
        <v>22.280278451200004</v>
      </c>
      <c r="W119" s="57">
        <v>22.482826437120004</v>
      </c>
      <c r="X119" s="57">
        <v>22.685374423040003</v>
      </c>
      <c r="Y119" s="57">
        <v>22.887922408960005</v>
      </c>
      <c r="Z119" s="57">
        <v>23.090470394880004</v>
      </c>
      <c r="AA119" s="57">
        <v>23.293018380800003</v>
      </c>
      <c r="AB119" s="57">
        <v>23.495566366720002</v>
      </c>
      <c r="AC119" s="57">
        <v>23.698114352640001</v>
      </c>
      <c r="AD119" s="57">
        <v>23.900662338560004</v>
      </c>
      <c r="AE119" s="57">
        <v>24.103210324480003</v>
      </c>
      <c r="AF119" s="58">
        <v>24.305758310400002</v>
      </c>
    </row>
    <row r="120" spans="1:32" ht="21" x14ac:dyDescent="0.25">
      <c r="A120" s="52" t="s">
        <v>69</v>
      </c>
      <c r="B120" s="57">
        <v>19.421734737600001</v>
      </c>
      <c r="C120" s="57">
        <v>19.637531790240001</v>
      </c>
      <c r="D120" s="57">
        <v>19.85332884288</v>
      </c>
      <c r="E120" s="57">
        <v>20.069125895520003</v>
      </c>
      <c r="F120" s="57">
        <v>20.284922948160002</v>
      </c>
      <c r="G120" s="57">
        <v>20.500720000800001</v>
      </c>
      <c r="H120" s="57">
        <v>20.71651705344</v>
      </c>
      <c r="I120" s="57">
        <v>20.93231410608</v>
      </c>
      <c r="J120" s="57">
        <v>21.148111158720003</v>
      </c>
      <c r="K120" s="57">
        <v>21.363908211360002</v>
      </c>
      <c r="L120" s="57">
        <v>21.579705264000001</v>
      </c>
      <c r="M120" s="57">
        <v>21.79550231664</v>
      </c>
      <c r="N120" s="57">
        <v>22.01129936928</v>
      </c>
      <c r="O120" s="57">
        <v>22.227096421920002</v>
      </c>
      <c r="P120" s="57">
        <v>22.442893474560002</v>
      </c>
      <c r="Q120" s="57">
        <v>22.658690527200001</v>
      </c>
      <c r="R120" s="57">
        <v>22.87448757984</v>
      </c>
      <c r="S120" s="57">
        <v>23.09028463248</v>
      </c>
      <c r="T120" s="57">
        <v>23.306081685120002</v>
      </c>
      <c r="U120" s="57">
        <v>23.521878737760002</v>
      </c>
      <c r="V120" s="57">
        <v>23.737675790400001</v>
      </c>
      <c r="W120" s="57">
        <v>23.95347284304</v>
      </c>
      <c r="X120" s="57">
        <v>24.169269895679999</v>
      </c>
      <c r="Y120" s="57">
        <v>24.385066948320002</v>
      </c>
      <c r="Z120" s="57">
        <v>24.600864000960001</v>
      </c>
      <c r="AA120" s="57">
        <v>24.816661053600001</v>
      </c>
      <c r="AB120" s="57">
        <v>25.03245810624</v>
      </c>
      <c r="AC120" s="57">
        <v>25.248255158879999</v>
      </c>
      <c r="AD120" s="57">
        <v>25.464052211520006</v>
      </c>
      <c r="AE120" s="57">
        <v>25.679849264160005</v>
      </c>
      <c r="AF120" s="58">
        <v>25.895646316800004</v>
      </c>
    </row>
    <row r="121" spans="1:32" ht="21" x14ac:dyDescent="0.25">
      <c r="A121" s="52" t="s">
        <v>70</v>
      </c>
      <c r="B121" s="57">
        <v>14.389199999999999</v>
      </c>
      <c r="C121" s="57">
        <v>14.549079999999998</v>
      </c>
      <c r="D121" s="57">
        <v>14.708959999999998</v>
      </c>
      <c r="E121" s="57">
        <v>14.868839999999999</v>
      </c>
      <c r="F121" s="57">
        <v>15.028719999999998</v>
      </c>
      <c r="G121" s="57">
        <v>15.188599999999997</v>
      </c>
      <c r="H121" s="57">
        <v>15.348479999999997</v>
      </c>
      <c r="I121" s="57">
        <v>15.508359999999996</v>
      </c>
      <c r="J121" s="57">
        <v>15.668239999999999</v>
      </c>
      <c r="K121" s="57">
        <v>15.828119999999998</v>
      </c>
      <c r="L121" s="57">
        <v>15.987999999999998</v>
      </c>
      <c r="M121" s="57">
        <v>16.147879999999997</v>
      </c>
      <c r="N121" s="57">
        <v>16.307759999999998</v>
      </c>
      <c r="O121" s="57">
        <v>16.467639999999999</v>
      </c>
      <c r="P121" s="57">
        <v>16.627519999999997</v>
      </c>
      <c r="Q121" s="57">
        <v>16.787399999999998</v>
      </c>
      <c r="R121" s="57">
        <v>16.947279999999996</v>
      </c>
      <c r="S121" s="57">
        <v>17.107159999999997</v>
      </c>
      <c r="T121" s="57">
        <v>17.267039999999998</v>
      </c>
      <c r="U121" s="57">
        <v>17.426919999999999</v>
      </c>
      <c r="V121" s="57">
        <v>17.586799999999997</v>
      </c>
      <c r="W121" s="57">
        <v>17.746679999999998</v>
      </c>
      <c r="X121" s="57">
        <v>17.906559999999995</v>
      </c>
      <c r="Y121" s="57">
        <v>18.06644</v>
      </c>
      <c r="Z121" s="57">
        <v>18.226319999999998</v>
      </c>
      <c r="AA121" s="57">
        <v>18.386199999999999</v>
      </c>
      <c r="AB121" s="57">
        <v>18.546079999999996</v>
      </c>
      <c r="AC121" s="57">
        <v>18.705959999999997</v>
      </c>
      <c r="AD121" s="57">
        <v>18.865839999999999</v>
      </c>
      <c r="AE121" s="57">
        <v>19.025719999999996</v>
      </c>
      <c r="AF121" s="58">
        <v>19.185599999999997</v>
      </c>
    </row>
    <row r="122" spans="1:32" ht="21" x14ac:dyDescent="0.25">
      <c r="A122" s="52" t="s">
        <v>71</v>
      </c>
      <c r="B122" s="57">
        <v>16.192800000000002</v>
      </c>
      <c r="C122" s="57">
        <v>16.372720000000001</v>
      </c>
      <c r="D122" s="57">
        <v>16.55264</v>
      </c>
      <c r="E122" s="57">
        <v>16.732560000000003</v>
      </c>
      <c r="F122" s="57">
        <v>16.912480000000002</v>
      </c>
      <c r="G122" s="57">
        <v>17.092400000000001</v>
      </c>
      <c r="H122" s="57">
        <v>17.272320000000001</v>
      </c>
      <c r="I122" s="57">
        <v>17.45224</v>
      </c>
      <c r="J122" s="57">
        <v>17.632160000000002</v>
      </c>
      <c r="K122" s="57">
        <v>17.812080000000002</v>
      </c>
      <c r="L122" s="57">
        <v>17.992000000000001</v>
      </c>
      <c r="M122" s="57">
        <v>18.17192</v>
      </c>
      <c r="N122" s="57">
        <v>18.351839999999999</v>
      </c>
      <c r="O122" s="57">
        <v>18.531760000000002</v>
      </c>
      <c r="P122" s="57">
        <v>18.711680000000001</v>
      </c>
      <c r="Q122" s="57">
        <v>18.8916</v>
      </c>
      <c r="R122" s="57">
        <v>19.07152</v>
      </c>
      <c r="S122" s="57">
        <v>19.251439999999999</v>
      </c>
      <c r="T122" s="57">
        <v>19.431360000000002</v>
      </c>
      <c r="U122" s="57">
        <v>19.611280000000001</v>
      </c>
      <c r="V122" s="57">
        <v>19.7912</v>
      </c>
      <c r="W122" s="57">
        <v>19.971119999999999</v>
      </c>
      <c r="X122" s="57">
        <v>20.151040000000002</v>
      </c>
      <c r="Y122" s="57">
        <v>20.330960000000001</v>
      </c>
      <c r="Z122" s="57">
        <v>20.510880000000004</v>
      </c>
      <c r="AA122" s="57">
        <v>20.690800000000003</v>
      </c>
      <c r="AB122" s="57">
        <v>20.870720000000002</v>
      </c>
      <c r="AC122" s="57">
        <v>21.050640000000001</v>
      </c>
      <c r="AD122" s="57">
        <v>21.230560000000004</v>
      </c>
      <c r="AE122" s="57">
        <v>21.410480000000003</v>
      </c>
      <c r="AF122" s="58">
        <v>21.590400000000002</v>
      </c>
    </row>
    <row r="123" spans="1:32" ht="21" x14ac:dyDescent="0.25">
      <c r="A123" s="52" t="s">
        <v>72</v>
      </c>
      <c r="B123" s="57">
        <v>18.2637</v>
      </c>
      <c r="C123" s="57">
        <v>18.466629999999999</v>
      </c>
      <c r="D123" s="57">
        <v>18.669560000000001</v>
      </c>
      <c r="E123" s="57">
        <v>18.872490000000003</v>
      </c>
      <c r="F123" s="57">
        <v>19.075420000000001</v>
      </c>
      <c r="G123" s="57">
        <v>19.27835</v>
      </c>
      <c r="H123" s="57">
        <v>19.481280000000002</v>
      </c>
      <c r="I123" s="57">
        <v>19.68421</v>
      </c>
      <c r="J123" s="57">
        <v>19.887140000000002</v>
      </c>
      <c r="K123" s="57">
        <v>20.090070000000001</v>
      </c>
      <c r="L123" s="57">
        <v>20.292999999999999</v>
      </c>
      <c r="M123" s="57">
        <v>20.495930000000001</v>
      </c>
      <c r="N123" s="57">
        <v>20.69886</v>
      </c>
      <c r="O123" s="57">
        <v>20.901790000000002</v>
      </c>
      <c r="P123" s="57">
        <v>21.10472</v>
      </c>
      <c r="Q123" s="57">
        <v>21.307650000000002</v>
      </c>
      <c r="R123" s="57">
        <v>21.510580000000001</v>
      </c>
      <c r="S123" s="57">
        <v>21.713509999999999</v>
      </c>
      <c r="T123" s="57">
        <v>21.916440000000001</v>
      </c>
      <c r="U123" s="57">
        <v>22.119370000000004</v>
      </c>
      <c r="V123" s="57">
        <v>22.322300000000002</v>
      </c>
      <c r="W123" s="57">
        <v>22.525230000000001</v>
      </c>
      <c r="X123" s="57">
        <v>22.728159999999999</v>
      </c>
      <c r="Y123" s="57">
        <v>22.931090000000001</v>
      </c>
      <c r="Z123" s="57">
        <v>23.134020000000003</v>
      </c>
      <c r="AA123" s="57">
        <v>23.336950000000002</v>
      </c>
      <c r="AB123" s="57">
        <v>23.53988</v>
      </c>
      <c r="AC123" s="57">
        <v>23.742809999999999</v>
      </c>
      <c r="AD123" s="57">
        <v>23.945740000000004</v>
      </c>
      <c r="AE123" s="57">
        <v>24.148670000000003</v>
      </c>
      <c r="AF123" s="58">
        <v>24.351600000000001</v>
      </c>
    </row>
    <row r="124" spans="1:32" ht="21" x14ac:dyDescent="0.25">
      <c r="A124" s="52" t="s">
        <v>73</v>
      </c>
      <c r="B124" s="57">
        <v>20.334600000000002</v>
      </c>
      <c r="C124" s="57">
        <v>20.560540000000003</v>
      </c>
      <c r="D124" s="57">
        <v>20.786480000000001</v>
      </c>
      <c r="E124" s="57">
        <v>21.012420000000006</v>
      </c>
      <c r="F124" s="57">
        <v>21.238360000000004</v>
      </c>
      <c r="G124" s="57">
        <v>21.464300000000001</v>
      </c>
      <c r="H124" s="57">
        <v>21.690240000000003</v>
      </c>
      <c r="I124" s="57">
        <v>21.916180000000001</v>
      </c>
      <c r="J124" s="57">
        <v>22.142120000000006</v>
      </c>
      <c r="K124" s="57">
        <v>22.368060000000003</v>
      </c>
      <c r="L124" s="57">
        <v>22.594000000000001</v>
      </c>
      <c r="M124" s="57">
        <v>22.819940000000003</v>
      </c>
      <c r="N124" s="57">
        <v>23.04588</v>
      </c>
      <c r="O124" s="57">
        <v>23.271820000000005</v>
      </c>
      <c r="P124" s="57">
        <v>23.497760000000003</v>
      </c>
      <c r="Q124" s="57">
        <v>23.723700000000004</v>
      </c>
      <c r="R124" s="57">
        <v>23.949640000000002</v>
      </c>
      <c r="S124" s="57">
        <v>24.17558</v>
      </c>
      <c r="T124" s="57">
        <v>24.401520000000005</v>
      </c>
      <c r="U124" s="57">
        <v>24.627460000000003</v>
      </c>
      <c r="V124" s="57">
        <v>24.853400000000004</v>
      </c>
      <c r="W124" s="57">
        <v>25.079340000000002</v>
      </c>
      <c r="X124" s="57">
        <v>25.305280000000003</v>
      </c>
      <c r="Y124" s="57">
        <v>25.531220000000005</v>
      </c>
      <c r="Z124" s="57">
        <v>25.757160000000002</v>
      </c>
      <c r="AA124" s="57">
        <v>25.983100000000004</v>
      </c>
      <c r="AB124" s="57">
        <v>26.209040000000002</v>
      </c>
      <c r="AC124" s="57">
        <v>26.434980000000003</v>
      </c>
      <c r="AD124" s="57">
        <v>26.660920000000004</v>
      </c>
      <c r="AE124" s="57">
        <v>26.886860000000006</v>
      </c>
      <c r="AF124" s="58">
        <v>27.112800000000004</v>
      </c>
    </row>
    <row r="125" spans="1:32" ht="21" x14ac:dyDescent="0.25">
      <c r="A125" s="52" t="s">
        <v>74</v>
      </c>
      <c r="B125" s="57">
        <v>22.110630782400005</v>
      </c>
      <c r="C125" s="57">
        <v>22.356304457760004</v>
      </c>
      <c r="D125" s="57">
        <v>22.601978133120003</v>
      </c>
      <c r="E125" s="57">
        <v>22.847651808480006</v>
      </c>
      <c r="F125" s="57">
        <v>23.093325483840005</v>
      </c>
      <c r="G125" s="57">
        <v>23.338999159200004</v>
      </c>
      <c r="H125" s="57">
        <v>23.584672834560003</v>
      </c>
      <c r="I125" s="57">
        <v>23.830346509920002</v>
      </c>
      <c r="J125" s="57">
        <v>24.076020185280004</v>
      </c>
      <c r="K125" s="57">
        <v>24.321693860640003</v>
      </c>
      <c r="L125" s="57">
        <v>24.567367536000006</v>
      </c>
      <c r="M125" s="57">
        <v>24.813041211360005</v>
      </c>
      <c r="N125" s="57">
        <v>25.058714886720004</v>
      </c>
      <c r="O125" s="57">
        <v>25.304388562080007</v>
      </c>
      <c r="P125" s="57">
        <v>25.550062237440006</v>
      </c>
      <c r="Q125" s="57">
        <v>25.795735912800005</v>
      </c>
      <c r="R125" s="57">
        <v>26.041409588160004</v>
      </c>
      <c r="S125" s="57">
        <v>26.287083263520003</v>
      </c>
      <c r="T125" s="57">
        <v>26.532756938880006</v>
      </c>
      <c r="U125" s="57">
        <v>26.778430614240005</v>
      </c>
      <c r="V125" s="57">
        <v>27.024104289600004</v>
      </c>
      <c r="W125" s="57">
        <v>27.269777964960003</v>
      </c>
      <c r="X125" s="57">
        <v>27.515451640320002</v>
      </c>
      <c r="Y125" s="57">
        <v>27.761125315680008</v>
      </c>
      <c r="Z125" s="57">
        <v>28.006798991040007</v>
      </c>
      <c r="AA125" s="57">
        <v>28.252472666400006</v>
      </c>
      <c r="AB125" s="57">
        <v>28.498146341760005</v>
      </c>
      <c r="AC125" s="57">
        <v>28.743820017120004</v>
      </c>
      <c r="AD125" s="57">
        <v>28.989493692480007</v>
      </c>
      <c r="AE125" s="57">
        <v>29.235167367840006</v>
      </c>
      <c r="AF125" s="58">
        <v>29.480841043200005</v>
      </c>
    </row>
    <row r="126" spans="1:32" ht="21" x14ac:dyDescent="0.25">
      <c r="A126" s="52" t="s">
        <v>75</v>
      </c>
      <c r="B126" s="57">
        <v>16.029</v>
      </c>
      <c r="C126" s="57">
        <v>16.207099999999997</v>
      </c>
      <c r="D126" s="57">
        <v>16.385199999999998</v>
      </c>
      <c r="E126" s="57">
        <v>16.563300000000002</v>
      </c>
      <c r="F126" s="57">
        <v>16.741399999999999</v>
      </c>
      <c r="G126" s="57">
        <v>16.919499999999999</v>
      </c>
      <c r="H126" s="57">
        <v>17.0976</v>
      </c>
      <c r="I126" s="57">
        <v>17.275699999999997</v>
      </c>
      <c r="J126" s="57">
        <v>17.453800000000001</v>
      </c>
      <c r="K126" s="57">
        <v>17.631899999999998</v>
      </c>
      <c r="L126" s="57">
        <v>17.809999999999999</v>
      </c>
      <c r="M126" s="57">
        <v>17.988099999999999</v>
      </c>
      <c r="N126" s="57">
        <v>18.166199999999996</v>
      </c>
      <c r="O126" s="57">
        <v>18.3443</v>
      </c>
      <c r="P126" s="57">
        <v>18.522400000000001</v>
      </c>
      <c r="Q126" s="57">
        <v>18.700499999999998</v>
      </c>
      <c r="R126" s="57">
        <v>18.878599999999999</v>
      </c>
      <c r="S126" s="57">
        <v>19.056699999999999</v>
      </c>
      <c r="T126" s="57">
        <v>19.2348</v>
      </c>
      <c r="U126" s="57">
        <v>19.4129</v>
      </c>
      <c r="V126" s="57">
        <v>19.590999999999998</v>
      </c>
      <c r="W126" s="57">
        <v>19.769099999999998</v>
      </c>
      <c r="X126" s="57">
        <v>19.947199999999999</v>
      </c>
      <c r="Y126" s="57">
        <v>20.125299999999999</v>
      </c>
      <c r="Z126" s="57">
        <v>20.3034</v>
      </c>
      <c r="AA126" s="57">
        <v>20.4815</v>
      </c>
      <c r="AB126" s="57">
        <v>20.659599999999998</v>
      </c>
      <c r="AC126" s="57">
        <v>20.837699999999998</v>
      </c>
      <c r="AD126" s="57">
        <v>21.015799999999999</v>
      </c>
      <c r="AE126" s="57">
        <v>21.193899999999999</v>
      </c>
      <c r="AF126" s="58">
        <v>21.372</v>
      </c>
    </row>
    <row r="127" spans="1:32" ht="21" x14ac:dyDescent="0.25">
      <c r="A127" s="52" t="s">
        <v>76</v>
      </c>
      <c r="B127" s="57">
        <v>19.971899999999998</v>
      </c>
      <c r="C127" s="57">
        <v>20.193809999999996</v>
      </c>
      <c r="D127" s="57">
        <v>20.415719999999997</v>
      </c>
      <c r="E127" s="57">
        <v>20.637629999999998</v>
      </c>
      <c r="F127" s="57">
        <v>20.859539999999996</v>
      </c>
      <c r="G127" s="57">
        <v>21.081449999999997</v>
      </c>
      <c r="H127" s="57">
        <v>21.303359999999994</v>
      </c>
      <c r="I127" s="57">
        <v>21.525269999999995</v>
      </c>
      <c r="J127" s="57">
        <v>21.747179999999997</v>
      </c>
      <c r="K127" s="57">
        <v>21.969089999999998</v>
      </c>
      <c r="L127" s="57">
        <v>22.190999999999995</v>
      </c>
      <c r="M127" s="57">
        <v>22.412909999999997</v>
      </c>
      <c r="N127" s="57">
        <v>22.634819999999994</v>
      </c>
      <c r="O127" s="57">
        <v>22.856729999999999</v>
      </c>
      <c r="P127" s="57">
        <v>23.078639999999996</v>
      </c>
      <c r="Q127" s="57">
        <v>23.300549999999998</v>
      </c>
      <c r="R127" s="57">
        <v>23.522459999999995</v>
      </c>
      <c r="S127" s="57">
        <v>23.744369999999993</v>
      </c>
      <c r="T127" s="57">
        <v>23.966279999999998</v>
      </c>
      <c r="U127" s="57">
        <v>24.188189999999995</v>
      </c>
      <c r="V127" s="57">
        <v>24.410099999999996</v>
      </c>
      <c r="W127" s="57">
        <v>24.632009999999994</v>
      </c>
      <c r="X127" s="57">
        <v>24.853919999999995</v>
      </c>
      <c r="Y127" s="57">
        <v>25.075829999999996</v>
      </c>
      <c r="Z127" s="57">
        <v>25.297739999999997</v>
      </c>
      <c r="AA127" s="57">
        <v>25.519649999999995</v>
      </c>
      <c r="AB127" s="57">
        <v>25.741559999999996</v>
      </c>
      <c r="AC127" s="57">
        <v>25.963469999999994</v>
      </c>
      <c r="AD127" s="57">
        <v>26.185379999999999</v>
      </c>
      <c r="AE127" s="57">
        <v>26.407289999999996</v>
      </c>
      <c r="AF127" s="58">
        <v>26.629199999999997</v>
      </c>
    </row>
    <row r="128" spans="1:32" ht="21" x14ac:dyDescent="0.25">
      <c r="A128" s="52" t="s">
        <v>77</v>
      </c>
      <c r="B128" s="57">
        <v>21.3948</v>
      </c>
      <c r="C128" s="57">
        <v>21.63252</v>
      </c>
      <c r="D128" s="57">
        <v>21.870239999999999</v>
      </c>
      <c r="E128" s="57">
        <v>22.107960000000002</v>
      </c>
      <c r="F128" s="57">
        <v>22.345680000000002</v>
      </c>
      <c r="G128" s="57">
        <v>22.583400000000001</v>
      </c>
      <c r="H128" s="57">
        <v>22.821120000000001</v>
      </c>
      <c r="I128" s="57">
        <v>23.05884</v>
      </c>
      <c r="J128" s="57">
        <v>23.296560000000003</v>
      </c>
      <c r="K128" s="57">
        <v>23.534280000000003</v>
      </c>
      <c r="L128" s="57">
        <v>23.772000000000002</v>
      </c>
      <c r="M128" s="57">
        <v>24.009720000000002</v>
      </c>
      <c r="N128" s="57">
        <v>24.247440000000001</v>
      </c>
      <c r="O128" s="57">
        <v>24.485160000000004</v>
      </c>
      <c r="P128" s="57">
        <v>24.722880000000004</v>
      </c>
      <c r="Q128" s="57">
        <v>24.960600000000003</v>
      </c>
      <c r="R128" s="57">
        <v>25.198320000000002</v>
      </c>
      <c r="S128" s="57">
        <v>25.436040000000002</v>
      </c>
      <c r="T128" s="57">
        <v>25.673760000000005</v>
      </c>
      <c r="U128" s="57">
        <v>25.911480000000005</v>
      </c>
      <c r="V128" s="57">
        <v>26.1492</v>
      </c>
      <c r="W128" s="57">
        <v>26.38692</v>
      </c>
      <c r="X128" s="57">
        <v>26.624639999999999</v>
      </c>
      <c r="Y128" s="57">
        <v>26.862360000000002</v>
      </c>
      <c r="Z128" s="57">
        <v>27.100080000000002</v>
      </c>
      <c r="AA128" s="57">
        <v>27.337800000000001</v>
      </c>
      <c r="AB128" s="57">
        <v>27.575520000000001</v>
      </c>
      <c r="AC128" s="57">
        <v>27.81324</v>
      </c>
      <c r="AD128" s="57">
        <v>28.050960000000003</v>
      </c>
      <c r="AE128" s="57">
        <v>28.288680000000003</v>
      </c>
      <c r="AF128" s="58">
        <v>28.526400000000002</v>
      </c>
    </row>
    <row r="129" spans="1:32" ht="21" x14ac:dyDescent="0.25">
      <c r="A129" s="52" t="s">
        <v>78</v>
      </c>
      <c r="B129" s="57">
        <v>24.364799999999999</v>
      </c>
      <c r="C129" s="57">
        <v>24.635519999999996</v>
      </c>
      <c r="D129" s="57">
        <v>24.906239999999997</v>
      </c>
      <c r="E129" s="57">
        <v>25.176960000000001</v>
      </c>
      <c r="F129" s="57">
        <v>25.447679999999998</v>
      </c>
      <c r="G129" s="57">
        <v>25.718399999999999</v>
      </c>
      <c r="H129" s="57">
        <v>25.989119999999996</v>
      </c>
      <c r="I129" s="57">
        <v>26.259839999999997</v>
      </c>
      <c r="J129" s="57">
        <v>26.530560000000001</v>
      </c>
      <c r="K129" s="57">
        <v>26.801279999999998</v>
      </c>
      <c r="L129" s="57">
        <v>27.071999999999999</v>
      </c>
      <c r="M129" s="57">
        <v>27.342719999999996</v>
      </c>
      <c r="N129" s="57">
        <v>27.613439999999997</v>
      </c>
      <c r="O129" s="57">
        <v>27.884160000000001</v>
      </c>
      <c r="P129" s="57">
        <v>28.154879999999999</v>
      </c>
      <c r="Q129" s="57">
        <v>28.425599999999999</v>
      </c>
      <c r="R129" s="57">
        <v>28.696319999999996</v>
      </c>
      <c r="S129" s="57">
        <v>28.967039999999997</v>
      </c>
      <c r="T129" s="57">
        <v>29.237760000000002</v>
      </c>
      <c r="U129" s="57">
        <v>29.508479999999999</v>
      </c>
      <c r="V129" s="57">
        <v>29.779199999999999</v>
      </c>
      <c r="W129" s="57">
        <v>30.049919999999997</v>
      </c>
      <c r="X129" s="57">
        <v>30.320639999999997</v>
      </c>
      <c r="Y129" s="57">
        <v>30.591360000000002</v>
      </c>
      <c r="Z129" s="57">
        <v>30.862079999999999</v>
      </c>
      <c r="AA129" s="57">
        <v>31.1328</v>
      </c>
      <c r="AB129" s="57">
        <v>31.403519999999997</v>
      </c>
      <c r="AC129" s="57">
        <v>31.674239999999998</v>
      </c>
      <c r="AD129" s="57">
        <v>31.944959999999998</v>
      </c>
      <c r="AE129" s="57">
        <v>32.215679999999999</v>
      </c>
      <c r="AF129" s="58">
        <v>32.486399999999996</v>
      </c>
    </row>
    <row r="130" spans="1:32" ht="21" x14ac:dyDescent="0.25">
      <c r="A130" s="52" t="s">
        <v>79</v>
      </c>
      <c r="B130" s="57">
        <v>28.666383321599998</v>
      </c>
      <c r="C130" s="57">
        <v>28.984898691839994</v>
      </c>
      <c r="D130" s="57">
        <v>29.303414062079995</v>
      </c>
      <c r="E130" s="57">
        <v>29.621929432319998</v>
      </c>
      <c r="F130" s="57">
        <v>29.940444802559998</v>
      </c>
      <c r="G130" s="57">
        <v>30.258960172799995</v>
      </c>
      <c r="H130" s="57">
        <v>30.577475543039995</v>
      </c>
      <c r="I130" s="57">
        <v>30.895990913279995</v>
      </c>
      <c r="J130" s="57">
        <v>31.214506283519999</v>
      </c>
      <c r="K130" s="57">
        <v>31.533021653759999</v>
      </c>
      <c r="L130" s="57">
        <v>31.851537023999995</v>
      </c>
      <c r="M130" s="57">
        <v>32.170052394239995</v>
      </c>
      <c r="N130" s="57">
        <v>32.488567764479996</v>
      </c>
      <c r="O130" s="57">
        <v>32.807083134719996</v>
      </c>
      <c r="P130" s="57">
        <v>33.125598504959996</v>
      </c>
      <c r="Q130" s="57">
        <v>33.444113875199996</v>
      </c>
      <c r="R130" s="57">
        <v>33.762629245439996</v>
      </c>
      <c r="S130" s="57">
        <v>34.081144615679996</v>
      </c>
      <c r="T130" s="57">
        <v>34.399659985919996</v>
      </c>
      <c r="U130" s="57">
        <v>34.718175356159996</v>
      </c>
      <c r="V130" s="57">
        <v>35.036690726399996</v>
      </c>
      <c r="W130" s="57">
        <v>35.355206096639996</v>
      </c>
      <c r="X130" s="57">
        <v>35.673721466879996</v>
      </c>
      <c r="Y130" s="57">
        <v>35.992236837119997</v>
      </c>
      <c r="Z130" s="57">
        <v>36.310752207359997</v>
      </c>
      <c r="AA130" s="57">
        <v>36.629267577599997</v>
      </c>
      <c r="AB130" s="57">
        <v>36.947782947839997</v>
      </c>
      <c r="AC130" s="57">
        <v>37.26629831807999</v>
      </c>
      <c r="AD130" s="57">
        <v>37.584813688319997</v>
      </c>
      <c r="AE130" s="57">
        <v>37.903329058559997</v>
      </c>
      <c r="AF130" s="58">
        <v>38.221844428799997</v>
      </c>
    </row>
    <row r="131" spans="1:32" ht="21" x14ac:dyDescent="0.25">
      <c r="A131" s="52" t="s">
        <v>80</v>
      </c>
      <c r="B131" s="57">
        <v>20.916</v>
      </c>
      <c r="C131" s="57">
        <v>21.148399999999999</v>
      </c>
      <c r="D131" s="57">
        <v>21.380799999999997</v>
      </c>
      <c r="E131" s="57">
        <v>21.613199999999999</v>
      </c>
      <c r="F131" s="57">
        <v>21.845600000000001</v>
      </c>
      <c r="G131" s="57">
        <v>22.077999999999999</v>
      </c>
      <c r="H131" s="57">
        <v>22.310399999999998</v>
      </c>
      <c r="I131" s="57">
        <v>22.542799999999996</v>
      </c>
      <c r="J131" s="57">
        <v>22.775200000000002</v>
      </c>
      <c r="K131" s="57">
        <v>23.0076</v>
      </c>
      <c r="L131" s="57">
        <v>23.24</v>
      </c>
      <c r="M131" s="57">
        <v>23.472399999999997</v>
      </c>
      <c r="N131" s="57">
        <v>23.704799999999995</v>
      </c>
      <c r="O131" s="57">
        <v>23.937200000000001</v>
      </c>
      <c r="P131" s="57">
        <v>24.169599999999999</v>
      </c>
      <c r="Q131" s="57">
        <v>24.401999999999997</v>
      </c>
      <c r="R131" s="57">
        <v>24.634399999999996</v>
      </c>
      <c r="S131" s="57">
        <v>24.866799999999998</v>
      </c>
      <c r="T131" s="57">
        <v>25.0992</v>
      </c>
      <c r="U131" s="57">
        <v>25.331599999999998</v>
      </c>
      <c r="V131" s="57">
        <v>25.564</v>
      </c>
      <c r="W131" s="57">
        <v>25.796399999999998</v>
      </c>
      <c r="X131" s="57">
        <v>26.028799999999997</v>
      </c>
      <c r="Y131" s="57">
        <v>26.261199999999999</v>
      </c>
      <c r="Z131" s="57">
        <v>26.493600000000001</v>
      </c>
      <c r="AA131" s="57">
        <v>26.725999999999999</v>
      </c>
      <c r="AB131" s="57">
        <v>26.958399999999997</v>
      </c>
      <c r="AC131" s="57">
        <v>27.190799999999996</v>
      </c>
      <c r="AD131" s="57">
        <v>27.423200000000001</v>
      </c>
      <c r="AE131" s="57">
        <v>27.6556</v>
      </c>
      <c r="AF131" s="58">
        <v>27.887999999999998</v>
      </c>
    </row>
    <row r="132" spans="1:32" ht="21" x14ac:dyDescent="0.25">
      <c r="A132" s="52" t="s">
        <v>81</v>
      </c>
      <c r="B132" s="57">
        <v>23.990399999999998</v>
      </c>
      <c r="C132" s="57">
        <v>24.256959999999996</v>
      </c>
      <c r="D132" s="57">
        <v>24.523519999999994</v>
      </c>
      <c r="E132" s="57">
        <v>24.790079999999996</v>
      </c>
      <c r="F132" s="57">
        <v>25.056639999999998</v>
      </c>
      <c r="G132" s="57">
        <v>25.323199999999996</v>
      </c>
      <c r="H132" s="57">
        <v>25.589759999999995</v>
      </c>
      <c r="I132" s="57">
        <v>25.856319999999993</v>
      </c>
      <c r="J132" s="57">
        <v>26.122879999999999</v>
      </c>
      <c r="K132" s="57">
        <v>26.389439999999997</v>
      </c>
      <c r="L132" s="57">
        <v>26.655999999999995</v>
      </c>
      <c r="M132" s="57">
        <v>26.922559999999994</v>
      </c>
      <c r="N132" s="57">
        <v>27.189119999999992</v>
      </c>
      <c r="O132" s="57">
        <v>27.455679999999997</v>
      </c>
      <c r="P132" s="57">
        <v>27.722239999999996</v>
      </c>
      <c r="Q132" s="57">
        <v>27.988799999999994</v>
      </c>
      <c r="R132" s="57">
        <v>28.255359999999992</v>
      </c>
      <c r="S132" s="57">
        <v>28.521919999999994</v>
      </c>
      <c r="T132" s="57">
        <v>28.788479999999996</v>
      </c>
      <c r="U132" s="57">
        <v>29.055039999999995</v>
      </c>
      <c r="V132" s="57">
        <v>29.321599999999997</v>
      </c>
      <c r="W132" s="57">
        <v>29.588159999999995</v>
      </c>
      <c r="X132" s="57">
        <v>29.854719999999993</v>
      </c>
      <c r="Y132" s="57">
        <v>30.121279999999995</v>
      </c>
      <c r="Z132" s="57">
        <v>30.387839999999997</v>
      </c>
      <c r="AA132" s="57">
        <v>30.654399999999995</v>
      </c>
      <c r="AB132" s="57">
        <v>30.920959999999994</v>
      </c>
      <c r="AC132" s="57">
        <v>31.187519999999992</v>
      </c>
      <c r="AD132" s="57">
        <v>31.454079999999998</v>
      </c>
      <c r="AE132" s="57">
        <v>31.720639999999996</v>
      </c>
      <c r="AF132" s="58">
        <v>31.987199999999994</v>
      </c>
    </row>
    <row r="133" spans="1:32" ht="21" x14ac:dyDescent="0.25">
      <c r="A133" s="52" t="s">
        <v>82</v>
      </c>
      <c r="B133" s="57">
        <v>24.505200000000002</v>
      </c>
      <c r="C133" s="57">
        <v>24.777480000000001</v>
      </c>
      <c r="D133" s="57">
        <v>25.049760000000003</v>
      </c>
      <c r="E133" s="57">
        <v>25.322040000000005</v>
      </c>
      <c r="F133" s="57">
        <v>25.594320000000003</v>
      </c>
      <c r="G133" s="57">
        <v>25.866600000000002</v>
      </c>
      <c r="H133" s="57">
        <v>26.138880000000004</v>
      </c>
      <c r="I133" s="57">
        <v>26.411160000000002</v>
      </c>
      <c r="J133" s="57">
        <v>26.683440000000004</v>
      </c>
      <c r="K133" s="57">
        <v>26.955720000000003</v>
      </c>
      <c r="L133" s="57">
        <v>27.228000000000002</v>
      </c>
      <c r="M133" s="57">
        <v>27.500280000000004</v>
      </c>
      <c r="N133" s="57">
        <v>27.772560000000002</v>
      </c>
      <c r="O133" s="57">
        <v>28.044840000000004</v>
      </c>
      <c r="P133" s="57">
        <v>28.317120000000003</v>
      </c>
      <c r="Q133" s="57">
        <v>28.589400000000005</v>
      </c>
      <c r="R133" s="57">
        <v>28.861680000000003</v>
      </c>
      <c r="S133" s="57">
        <v>29.133960000000002</v>
      </c>
      <c r="T133" s="57">
        <v>29.406240000000004</v>
      </c>
      <c r="U133" s="57">
        <v>29.678520000000006</v>
      </c>
      <c r="V133" s="57">
        <v>29.950800000000005</v>
      </c>
      <c r="W133" s="57">
        <v>30.223080000000003</v>
      </c>
      <c r="X133" s="57">
        <v>30.495360000000002</v>
      </c>
      <c r="Y133" s="57">
        <v>30.767640000000007</v>
      </c>
      <c r="Z133" s="57">
        <v>31.039920000000006</v>
      </c>
      <c r="AA133" s="57">
        <v>31.312200000000004</v>
      </c>
      <c r="AB133" s="57">
        <v>31.584480000000003</v>
      </c>
      <c r="AC133" s="57">
        <v>31.856760000000001</v>
      </c>
      <c r="AD133" s="57">
        <v>32.129040000000003</v>
      </c>
      <c r="AE133" s="57">
        <v>32.401320000000005</v>
      </c>
      <c r="AF133" s="58">
        <v>32.673600000000008</v>
      </c>
    </row>
    <row r="134" spans="1:32" ht="21" x14ac:dyDescent="0.25">
      <c r="A134" s="52" t="s">
        <v>83</v>
      </c>
      <c r="B134" s="57">
        <v>27.928800000000003</v>
      </c>
      <c r="C134" s="57">
        <v>28.23912</v>
      </c>
      <c r="D134" s="57">
        <v>28.549440000000001</v>
      </c>
      <c r="E134" s="57">
        <v>28.859760000000005</v>
      </c>
      <c r="F134" s="57">
        <v>29.170080000000002</v>
      </c>
      <c r="G134" s="57">
        <v>29.480400000000003</v>
      </c>
      <c r="H134" s="57">
        <v>29.79072</v>
      </c>
      <c r="I134" s="57">
        <v>30.101040000000001</v>
      </c>
      <c r="J134" s="57">
        <v>30.411360000000005</v>
      </c>
      <c r="K134" s="57">
        <v>30.721680000000003</v>
      </c>
      <c r="L134" s="57">
        <v>31.032000000000004</v>
      </c>
      <c r="M134" s="57">
        <v>31.342320000000001</v>
      </c>
      <c r="N134" s="57">
        <v>31.652639999999998</v>
      </c>
      <c r="O134" s="57">
        <v>31.962960000000002</v>
      </c>
      <c r="P134" s="57">
        <v>32.27328</v>
      </c>
      <c r="Q134" s="57">
        <v>32.583600000000004</v>
      </c>
      <c r="R134" s="57">
        <v>32.893920000000001</v>
      </c>
      <c r="S134" s="57">
        <v>33.204239999999999</v>
      </c>
      <c r="T134" s="57">
        <v>33.514560000000003</v>
      </c>
      <c r="U134" s="57">
        <v>33.82488</v>
      </c>
      <c r="V134" s="57">
        <v>34.135200000000005</v>
      </c>
      <c r="W134" s="57">
        <v>34.445520000000002</v>
      </c>
      <c r="X134" s="57">
        <v>34.755839999999999</v>
      </c>
      <c r="Y134" s="57">
        <v>35.066160000000004</v>
      </c>
      <c r="Z134" s="57">
        <v>35.376480000000001</v>
      </c>
      <c r="AA134" s="57">
        <v>35.686800000000005</v>
      </c>
      <c r="AB134" s="57">
        <v>35.997120000000002</v>
      </c>
      <c r="AC134" s="57">
        <v>36.30744</v>
      </c>
      <c r="AD134" s="57">
        <v>36.617760000000004</v>
      </c>
      <c r="AE134" s="57">
        <v>36.928080000000001</v>
      </c>
      <c r="AF134" s="58">
        <v>37.238399999999999</v>
      </c>
    </row>
    <row r="135" spans="1:32" ht="21" x14ac:dyDescent="0.25">
      <c r="A135" s="52" t="s">
        <v>84</v>
      </c>
      <c r="B135" s="57">
        <v>31.849199999999996</v>
      </c>
      <c r="C135" s="57">
        <v>32.203079999999993</v>
      </c>
      <c r="D135" s="57">
        <v>32.556959999999997</v>
      </c>
      <c r="E135" s="57">
        <v>32.91084</v>
      </c>
      <c r="F135" s="57">
        <v>33.264719999999997</v>
      </c>
      <c r="G135" s="57">
        <v>33.618600000000001</v>
      </c>
      <c r="H135" s="57">
        <v>33.972479999999997</v>
      </c>
      <c r="I135" s="57">
        <v>34.326359999999994</v>
      </c>
      <c r="J135" s="57">
        <v>34.680239999999998</v>
      </c>
      <c r="K135" s="57">
        <v>35.034120000000001</v>
      </c>
      <c r="L135" s="57">
        <v>35.387999999999998</v>
      </c>
      <c r="M135" s="57">
        <v>35.741879999999995</v>
      </c>
      <c r="N135" s="57">
        <v>36.095759999999991</v>
      </c>
      <c r="O135" s="57">
        <v>36.449640000000002</v>
      </c>
      <c r="P135" s="57">
        <v>36.803519999999999</v>
      </c>
      <c r="Q135" s="57">
        <v>37.157399999999996</v>
      </c>
      <c r="R135" s="57">
        <v>37.511279999999999</v>
      </c>
      <c r="S135" s="57">
        <v>37.865159999999996</v>
      </c>
      <c r="T135" s="57">
        <v>38.21904</v>
      </c>
      <c r="U135" s="57">
        <v>38.572919999999996</v>
      </c>
      <c r="V135" s="57">
        <v>38.9268</v>
      </c>
      <c r="W135" s="57">
        <v>39.280679999999997</v>
      </c>
      <c r="X135" s="57">
        <v>39.634559999999993</v>
      </c>
      <c r="Y135" s="57">
        <v>39.988439999999997</v>
      </c>
      <c r="Z135" s="57">
        <v>40.342320000000001</v>
      </c>
      <c r="AA135" s="57">
        <v>40.696199999999997</v>
      </c>
      <c r="AB135" s="57">
        <v>41.050079999999994</v>
      </c>
      <c r="AC135" s="57">
        <v>41.403959999999991</v>
      </c>
      <c r="AD135" s="57">
        <v>41.757840000000002</v>
      </c>
      <c r="AE135" s="57">
        <v>42.111719999999998</v>
      </c>
      <c r="AF135" s="58">
        <v>42.465599999999995</v>
      </c>
    </row>
    <row r="136" spans="1:32" ht="21" x14ac:dyDescent="0.25">
      <c r="A136" s="52" t="s">
        <v>135</v>
      </c>
      <c r="B136" s="57">
        <v>12.441599999999999</v>
      </c>
      <c r="C136" s="57">
        <v>12.579839999999999</v>
      </c>
      <c r="D136" s="57">
        <v>12.718079999999997</v>
      </c>
      <c r="E136" s="57">
        <v>12.85632</v>
      </c>
      <c r="F136" s="57">
        <v>12.99456</v>
      </c>
      <c r="G136" s="57">
        <v>13.132799999999998</v>
      </c>
      <c r="H136" s="57">
        <v>13.271039999999998</v>
      </c>
      <c r="I136" s="57">
        <v>13.409279999999997</v>
      </c>
      <c r="J136" s="57">
        <v>13.547519999999999</v>
      </c>
      <c r="K136" s="57">
        <v>13.685759999999998</v>
      </c>
      <c r="L136" s="57">
        <v>13.823999999999998</v>
      </c>
      <c r="M136" s="57">
        <v>13.962239999999998</v>
      </c>
      <c r="N136" s="57">
        <v>14.100479999999997</v>
      </c>
      <c r="O136" s="57">
        <v>14.238719999999999</v>
      </c>
      <c r="P136" s="57">
        <v>14.376959999999999</v>
      </c>
      <c r="Q136" s="57">
        <v>14.515199999999998</v>
      </c>
      <c r="R136" s="57">
        <v>14.653439999999998</v>
      </c>
      <c r="S136" s="57">
        <v>14.791679999999998</v>
      </c>
      <c r="T136" s="57">
        <v>14.929919999999999</v>
      </c>
      <c r="U136" s="57">
        <v>15.068159999999999</v>
      </c>
      <c r="V136" s="57">
        <v>15.206399999999999</v>
      </c>
      <c r="W136" s="57">
        <v>15.344639999999998</v>
      </c>
      <c r="X136" s="57">
        <v>15.482879999999998</v>
      </c>
      <c r="Y136" s="57">
        <v>15.621119999999999</v>
      </c>
      <c r="Z136" s="57">
        <v>15.759359999999999</v>
      </c>
      <c r="AA136" s="57">
        <v>15.897599999999999</v>
      </c>
      <c r="AB136" s="57">
        <v>16.035839999999997</v>
      </c>
      <c r="AC136" s="57">
        <v>16.174079999999996</v>
      </c>
      <c r="AD136" s="57">
        <v>16.31232</v>
      </c>
      <c r="AE136" s="57">
        <v>16.450559999999999</v>
      </c>
      <c r="AF136" s="58">
        <v>16.588799999999999</v>
      </c>
    </row>
    <row r="137" spans="1:32" ht="21" x14ac:dyDescent="0.25">
      <c r="A137" s="52" t="s">
        <v>136</v>
      </c>
      <c r="B137" s="57">
        <v>16.2972</v>
      </c>
      <c r="C137" s="57">
        <v>16.478279999999998</v>
      </c>
      <c r="D137" s="57">
        <v>16.65936</v>
      </c>
      <c r="E137" s="57">
        <v>16.840440000000001</v>
      </c>
      <c r="F137" s="57">
        <v>17.021519999999999</v>
      </c>
      <c r="G137" s="57">
        <v>17.2026</v>
      </c>
      <c r="H137" s="57">
        <v>17.383679999999998</v>
      </c>
      <c r="I137" s="57">
        <v>17.56476</v>
      </c>
      <c r="J137" s="57">
        <v>17.745840000000001</v>
      </c>
      <c r="K137" s="57">
        <v>17.926919999999999</v>
      </c>
      <c r="L137" s="57">
        <v>18.108000000000001</v>
      </c>
      <c r="M137" s="57">
        <v>18.289079999999998</v>
      </c>
      <c r="N137" s="57">
        <v>18.47016</v>
      </c>
      <c r="O137" s="57">
        <v>18.651240000000001</v>
      </c>
      <c r="P137" s="57">
        <v>18.832319999999999</v>
      </c>
      <c r="Q137" s="57">
        <v>19.013400000000001</v>
      </c>
      <c r="R137" s="57">
        <v>19.194479999999999</v>
      </c>
      <c r="S137" s="57">
        <v>19.37556</v>
      </c>
      <c r="T137" s="57">
        <v>19.556640000000002</v>
      </c>
      <c r="U137" s="57">
        <v>19.737719999999999</v>
      </c>
      <c r="V137" s="57">
        <v>19.918800000000001</v>
      </c>
      <c r="W137" s="57">
        <v>20.099879999999999</v>
      </c>
      <c r="X137" s="57">
        <v>20.280959999999997</v>
      </c>
      <c r="Y137" s="57">
        <v>20.462040000000002</v>
      </c>
      <c r="Z137" s="57">
        <v>20.64312</v>
      </c>
      <c r="AA137" s="57">
        <v>20.824200000000001</v>
      </c>
      <c r="AB137" s="57">
        <v>21.005279999999999</v>
      </c>
      <c r="AC137" s="57">
        <v>21.186359999999997</v>
      </c>
      <c r="AD137" s="57">
        <v>21.367440000000002</v>
      </c>
      <c r="AE137" s="57">
        <v>21.54852</v>
      </c>
      <c r="AF137" s="58">
        <v>21.729599999999998</v>
      </c>
    </row>
    <row r="138" spans="1:32" ht="21" x14ac:dyDescent="0.25">
      <c r="A138" s="52" t="s">
        <v>137</v>
      </c>
      <c r="B138" s="57">
        <v>17.225999999999999</v>
      </c>
      <c r="C138" s="57">
        <v>17.417399999999997</v>
      </c>
      <c r="D138" s="57">
        <v>17.608799999999999</v>
      </c>
      <c r="E138" s="57">
        <v>17.8002</v>
      </c>
      <c r="F138" s="57">
        <v>17.991599999999998</v>
      </c>
      <c r="G138" s="57">
        <v>18.183</v>
      </c>
      <c r="H138" s="57">
        <v>18.374399999999998</v>
      </c>
      <c r="I138" s="57">
        <v>18.565799999999999</v>
      </c>
      <c r="J138" s="57">
        <v>18.757200000000001</v>
      </c>
      <c r="K138" s="57">
        <v>18.948599999999999</v>
      </c>
      <c r="L138" s="57">
        <v>19.14</v>
      </c>
      <c r="M138" s="57">
        <v>19.331399999999999</v>
      </c>
      <c r="N138" s="57">
        <v>19.522799999999997</v>
      </c>
      <c r="O138" s="57">
        <v>19.714200000000002</v>
      </c>
      <c r="P138" s="57">
        <v>19.9056</v>
      </c>
      <c r="Q138" s="57">
        <v>20.096999999999998</v>
      </c>
      <c r="R138" s="57">
        <v>20.288399999999999</v>
      </c>
      <c r="S138" s="57">
        <v>20.479799999999997</v>
      </c>
      <c r="T138" s="57">
        <v>20.671199999999999</v>
      </c>
      <c r="U138" s="57">
        <v>20.8626</v>
      </c>
      <c r="V138" s="57">
        <v>21.053999999999998</v>
      </c>
      <c r="W138" s="57">
        <v>21.2454</v>
      </c>
      <c r="X138" s="57">
        <v>21.436799999999998</v>
      </c>
      <c r="Y138" s="57">
        <v>21.6282</v>
      </c>
      <c r="Z138" s="57">
        <v>21.819600000000001</v>
      </c>
      <c r="AA138" s="57">
        <v>22.010999999999999</v>
      </c>
      <c r="AB138" s="57">
        <v>22.202399999999997</v>
      </c>
      <c r="AC138" s="57">
        <v>22.393799999999999</v>
      </c>
      <c r="AD138" s="57">
        <v>22.5852</v>
      </c>
      <c r="AE138" s="57">
        <v>22.776599999999998</v>
      </c>
      <c r="AF138" s="58">
        <v>22.968</v>
      </c>
    </row>
    <row r="139" spans="1:32" ht="21.75" thickBot="1" x14ac:dyDescent="0.3">
      <c r="A139" s="53" t="s">
        <v>138</v>
      </c>
      <c r="B139" s="60">
        <v>18.905399999999997</v>
      </c>
      <c r="C139" s="60">
        <v>19.115459999999995</v>
      </c>
      <c r="D139" s="60">
        <v>19.325519999999994</v>
      </c>
      <c r="E139" s="60">
        <v>19.535579999999996</v>
      </c>
      <c r="F139" s="60">
        <v>19.745639999999998</v>
      </c>
      <c r="G139" s="60">
        <v>19.955699999999997</v>
      </c>
      <c r="H139" s="60">
        <v>20.165759999999995</v>
      </c>
      <c r="I139" s="60">
        <v>20.375819999999994</v>
      </c>
      <c r="J139" s="60">
        <v>20.585879999999996</v>
      </c>
      <c r="K139" s="60">
        <v>20.795939999999998</v>
      </c>
      <c r="L139" s="60">
        <v>21.005999999999997</v>
      </c>
      <c r="M139" s="60">
        <v>21.216059999999995</v>
      </c>
      <c r="N139" s="60">
        <v>21.426119999999994</v>
      </c>
      <c r="O139" s="60">
        <v>21.636179999999996</v>
      </c>
      <c r="P139" s="60">
        <v>21.846239999999998</v>
      </c>
      <c r="Q139" s="60">
        <v>22.056299999999997</v>
      </c>
      <c r="R139" s="60">
        <v>22.266359999999995</v>
      </c>
      <c r="S139" s="60">
        <v>22.476419999999994</v>
      </c>
      <c r="T139" s="60">
        <v>22.686479999999996</v>
      </c>
      <c r="U139" s="60">
        <v>22.896539999999995</v>
      </c>
      <c r="V139" s="60">
        <v>23.106599999999997</v>
      </c>
      <c r="W139" s="60">
        <v>23.316659999999995</v>
      </c>
      <c r="X139" s="60">
        <v>23.526719999999994</v>
      </c>
      <c r="Y139" s="60">
        <v>23.736779999999996</v>
      </c>
      <c r="Z139" s="60">
        <v>23.946839999999995</v>
      </c>
      <c r="AA139" s="60">
        <v>24.156899999999997</v>
      </c>
      <c r="AB139" s="60">
        <v>24.366959999999995</v>
      </c>
      <c r="AC139" s="60">
        <v>24.577019999999994</v>
      </c>
      <c r="AD139" s="60">
        <v>24.787079999999996</v>
      </c>
      <c r="AE139" s="60">
        <v>24.997139999999995</v>
      </c>
      <c r="AF139" s="61">
        <v>25.207199999999993</v>
      </c>
    </row>
    <row r="147" spans="7:14" x14ac:dyDescent="0.25">
      <c r="G147" s="45"/>
      <c r="H147" s="45"/>
      <c r="I147" s="45"/>
      <c r="J147" s="45"/>
      <c r="K147" s="46"/>
      <c r="L147" s="46"/>
      <c r="M147" s="46"/>
      <c r="N147" s="46"/>
    </row>
  </sheetData>
  <mergeCells count="5">
    <mergeCell ref="A4:A5"/>
    <mergeCell ref="B4:AF4"/>
    <mergeCell ref="C7:K7"/>
    <mergeCell ref="M7:U7"/>
    <mergeCell ref="W7:AE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4"/>
  <sheetViews>
    <sheetView showGridLines="0" zoomScale="85" zoomScaleNormal="85" workbookViewId="0">
      <selection activeCell="B14" sqref="B14:M14"/>
    </sheetView>
  </sheetViews>
  <sheetFormatPr defaultRowHeight="15" x14ac:dyDescent="0.25"/>
  <cols>
    <col min="1" max="1" width="14.42578125" customWidth="1"/>
    <col min="2" max="3" width="11.85546875" customWidth="1"/>
    <col min="4" max="4" width="16.42578125" customWidth="1"/>
    <col min="5" max="5" width="12.85546875" customWidth="1"/>
    <col min="7" max="7" width="11.42578125" customWidth="1"/>
    <col min="9" max="9" width="12" customWidth="1"/>
    <col min="11" max="11" width="13.140625" customWidth="1"/>
    <col min="12" max="12" width="11.85546875" customWidth="1"/>
    <col min="13" max="13" width="12.140625" customWidth="1"/>
  </cols>
  <sheetData>
    <row r="1" spans="1:38" ht="18" customHeight="1" thickBot="1" x14ac:dyDescent="0.3">
      <c r="A1" s="163" t="s">
        <v>163</v>
      </c>
      <c r="B1" s="164"/>
      <c r="C1" s="164"/>
      <c r="D1" s="164"/>
      <c r="E1" s="164"/>
      <c r="F1" s="164"/>
      <c r="G1" s="164"/>
      <c r="H1" s="165"/>
    </row>
    <row r="2" spans="1:38" s="3" customFormat="1" ht="30" customHeight="1" x14ac:dyDescent="0.3">
      <c r="A2" s="67" t="s">
        <v>162</v>
      </c>
      <c r="B2" s="1"/>
      <c r="C2" s="2"/>
      <c r="D2" s="2"/>
    </row>
    <row r="3" spans="1:38" s="3" customFormat="1" ht="12.95" customHeight="1" x14ac:dyDescent="0.25">
      <c r="A3" s="72" t="s">
        <v>0</v>
      </c>
      <c r="B3" s="1"/>
      <c r="C3" s="2"/>
      <c r="D3" s="2"/>
    </row>
    <row r="4" spans="1:38" s="3" customFormat="1" ht="12.95" customHeight="1" x14ac:dyDescent="0.25">
      <c r="A4" s="72" t="s">
        <v>1</v>
      </c>
      <c r="B4" s="1"/>
      <c r="C4" s="2"/>
      <c r="D4" s="2"/>
    </row>
    <row r="5" spans="1:38" s="3" customFormat="1" ht="12.95" customHeight="1" x14ac:dyDescent="0.25">
      <c r="A5" s="72" t="s">
        <v>2</v>
      </c>
      <c r="B5" s="1"/>
      <c r="C5" s="2"/>
      <c r="D5" s="2"/>
    </row>
    <row r="6" spans="1:38" s="3" customFormat="1" ht="24" customHeight="1" x14ac:dyDescent="0.3">
      <c r="A6" s="67" t="s">
        <v>164</v>
      </c>
      <c r="B6" s="1"/>
      <c r="C6" s="2"/>
      <c r="D6" s="2"/>
      <c r="N6" s="66"/>
      <c r="O6" s="66"/>
    </row>
    <row r="7" spans="1:38" s="3" customFormat="1" ht="20.25" x14ac:dyDescent="0.3">
      <c r="A7" s="67" t="s">
        <v>165</v>
      </c>
      <c r="B7" s="66"/>
      <c r="C7" s="66"/>
      <c r="D7" s="66"/>
    </row>
    <row r="8" spans="1:38" s="3" customFormat="1" ht="27" customHeight="1" x14ac:dyDescent="0.3">
      <c r="A8" s="67" t="s">
        <v>166</v>
      </c>
      <c r="B8" s="66"/>
      <c r="C8" s="66"/>
      <c r="D8" s="66"/>
      <c r="R8"/>
    </row>
    <row r="9" spans="1:38" s="3" customFormat="1" ht="20.25" customHeight="1" x14ac:dyDescent="0.3">
      <c r="A9" s="67" t="s">
        <v>167</v>
      </c>
      <c r="B9" s="1"/>
    </row>
    <row r="10" spans="1:38" s="3" customFormat="1" ht="28.5" customHeight="1" x14ac:dyDescent="0.3">
      <c r="A10" s="67" t="s">
        <v>168</v>
      </c>
      <c r="B10" s="1"/>
    </row>
    <row r="11" spans="1:38" s="3" customFormat="1" ht="29.25" customHeight="1" x14ac:dyDescent="0.3">
      <c r="A11" s="67" t="s">
        <v>169</v>
      </c>
      <c r="B11" s="1"/>
    </row>
    <row r="12" spans="1:38" s="3" customFormat="1" ht="29.25" customHeight="1" x14ac:dyDescent="0.3">
      <c r="A12" s="67" t="s">
        <v>161</v>
      </c>
      <c r="B12" s="1"/>
    </row>
    <row r="13" spans="1:38" ht="15.75" thickBot="1" x14ac:dyDescent="0.3"/>
    <row r="14" spans="1:38" ht="27.95" customHeight="1" thickBot="1" x14ac:dyDescent="0.3">
      <c r="A14" s="151" t="s">
        <v>3</v>
      </c>
      <c r="B14" s="160" t="s">
        <v>153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2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s="4" customFormat="1" ht="27.95" customHeight="1" thickBot="1" x14ac:dyDescent="0.3">
      <c r="A15" s="159"/>
      <c r="B15" s="54">
        <v>6.5</v>
      </c>
      <c r="C15" s="55">
        <v>7</v>
      </c>
      <c r="D15" s="55">
        <v>7.5</v>
      </c>
      <c r="E15" s="55">
        <v>8</v>
      </c>
      <c r="F15" s="55">
        <v>8.5</v>
      </c>
      <c r="G15" s="55">
        <v>9</v>
      </c>
      <c r="H15" s="55">
        <v>9.5</v>
      </c>
      <c r="I15" s="55">
        <v>10</v>
      </c>
      <c r="J15" s="55">
        <v>10.5</v>
      </c>
      <c r="K15" s="55">
        <v>11</v>
      </c>
      <c r="L15" s="55">
        <v>11.5</v>
      </c>
      <c r="M15" s="56">
        <v>12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s="5" customFormat="1" ht="51" x14ac:dyDescent="0.25">
      <c r="A16" s="52" t="s">
        <v>4</v>
      </c>
      <c r="B16" s="75" t="s">
        <v>160</v>
      </c>
      <c r="C16" s="75" t="s">
        <v>160</v>
      </c>
      <c r="D16" s="75" t="s">
        <v>160</v>
      </c>
      <c r="E16" s="76">
        <v>18.5</v>
      </c>
      <c r="F16" s="76">
        <v>18.5</v>
      </c>
      <c r="G16" s="76">
        <v>18.5</v>
      </c>
      <c r="H16" s="75" t="s">
        <v>160</v>
      </c>
      <c r="I16" s="76">
        <v>18.5</v>
      </c>
      <c r="J16" s="75" t="s">
        <v>160</v>
      </c>
      <c r="K16" s="76">
        <v>18.5</v>
      </c>
      <c r="L16" s="75" t="s">
        <v>160</v>
      </c>
      <c r="M16" s="79">
        <v>18.5</v>
      </c>
    </row>
    <row r="17" spans="1:13" s="5" customFormat="1" ht="38.25" x14ac:dyDescent="0.25">
      <c r="A17" s="52" t="s">
        <v>5</v>
      </c>
      <c r="B17" s="73" t="s">
        <v>160</v>
      </c>
      <c r="C17" s="65">
        <v>18.5</v>
      </c>
      <c r="D17" s="65">
        <v>18.5</v>
      </c>
      <c r="E17" s="65">
        <v>18.5</v>
      </c>
      <c r="F17" s="65">
        <v>18.5</v>
      </c>
      <c r="G17" s="65">
        <v>18.5</v>
      </c>
      <c r="H17" s="65">
        <v>18.5</v>
      </c>
      <c r="I17" s="65">
        <v>18.5</v>
      </c>
      <c r="J17" s="65">
        <v>18.5</v>
      </c>
      <c r="K17" s="65">
        <v>18.5</v>
      </c>
      <c r="L17" s="65">
        <v>18.5</v>
      </c>
      <c r="M17" s="80">
        <v>18.5</v>
      </c>
    </row>
    <row r="18" spans="1:13" s="5" customFormat="1" ht="15" customHeight="1" x14ac:dyDescent="0.25">
      <c r="A18" s="52" t="s">
        <v>6</v>
      </c>
      <c r="B18" s="65">
        <v>18.5</v>
      </c>
      <c r="C18" s="65">
        <v>18.5</v>
      </c>
      <c r="D18" s="65">
        <v>18.5</v>
      </c>
      <c r="E18" s="65">
        <v>18.5</v>
      </c>
      <c r="F18" s="65">
        <v>18.5</v>
      </c>
      <c r="G18" s="65">
        <v>18.5</v>
      </c>
      <c r="H18" s="65">
        <v>18.5</v>
      </c>
      <c r="I18" s="65">
        <v>18.5</v>
      </c>
      <c r="J18" s="65">
        <v>18.5</v>
      </c>
      <c r="K18" s="65">
        <v>18.5</v>
      </c>
      <c r="L18" s="65">
        <v>18.5</v>
      </c>
      <c r="M18" s="80">
        <v>18.5</v>
      </c>
    </row>
    <row r="19" spans="1:13" s="5" customFormat="1" ht="38.25" x14ac:dyDescent="0.25">
      <c r="A19" s="52" t="s">
        <v>7</v>
      </c>
      <c r="B19" s="73" t="s">
        <v>160</v>
      </c>
      <c r="C19" s="65">
        <v>18.5</v>
      </c>
      <c r="D19" s="65">
        <v>18.5</v>
      </c>
      <c r="E19" s="65">
        <v>18.5</v>
      </c>
      <c r="F19" s="65">
        <v>18.5</v>
      </c>
      <c r="G19" s="65">
        <v>18.5</v>
      </c>
      <c r="H19" s="65">
        <v>18.5</v>
      </c>
      <c r="I19" s="65">
        <v>18.5</v>
      </c>
      <c r="J19" s="65">
        <v>18.5</v>
      </c>
      <c r="K19" s="65">
        <v>18.5</v>
      </c>
      <c r="L19" s="65">
        <v>18.5</v>
      </c>
      <c r="M19" s="80">
        <v>18.5</v>
      </c>
    </row>
    <row r="20" spans="1:13" s="5" customFormat="1" ht="15" customHeight="1" x14ac:dyDescent="0.25">
      <c r="A20" s="52" t="s">
        <v>8</v>
      </c>
      <c r="B20" s="65">
        <v>18.5</v>
      </c>
      <c r="C20" s="65">
        <v>18.5</v>
      </c>
      <c r="D20" s="65">
        <v>18.5</v>
      </c>
      <c r="E20" s="65">
        <v>18.5</v>
      </c>
      <c r="F20" s="65">
        <v>18.5</v>
      </c>
      <c r="G20" s="65">
        <v>18.5</v>
      </c>
      <c r="H20" s="65">
        <v>18.5</v>
      </c>
      <c r="I20" s="65">
        <v>18.5</v>
      </c>
      <c r="J20" s="65">
        <v>18.5</v>
      </c>
      <c r="K20" s="65">
        <v>18.5</v>
      </c>
      <c r="L20" s="65">
        <v>18.5</v>
      </c>
      <c r="M20" s="80">
        <v>18.5</v>
      </c>
    </row>
    <row r="21" spans="1:13" s="5" customFormat="1" ht="15" customHeight="1" x14ac:dyDescent="0.25">
      <c r="A21" s="52" t="s">
        <v>9</v>
      </c>
      <c r="B21" s="65">
        <v>18.5</v>
      </c>
      <c r="C21" s="65">
        <v>18.5</v>
      </c>
      <c r="D21" s="65">
        <v>18.5</v>
      </c>
      <c r="E21" s="65">
        <v>18.5</v>
      </c>
      <c r="F21" s="65">
        <v>18.5</v>
      </c>
      <c r="G21" s="65">
        <v>18.5</v>
      </c>
      <c r="H21" s="65">
        <v>18.5</v>
      </c>
      <c r="I21" s="65">
        <v>18.5</v>
      </c>
      <c r="J21" s="65">
        <v>18.5</v>
      </c>
      <c r="K21" s="65">
        <v>18.5</v>
      </c>
      <c r="L21" s="65">
        <v>18.5</v>
      </c>
      <c r="M21" s="80">
        <v>18.5</v>
      </c>
    </row>
    <row r="22" spans="1:13" s="5" customFormat="1" ht="15" customHeight="1" x14ac:dyDescent="0.25">
      <c r="A22" s="52" t="s">
        <v>10</v>
      </c>
      <c r="B22" s="65">
        <v>18.5</v>
      </c>
      <c r="C22" s="65">
        <v>18.5</v>
      </c>
      <c r="D22" s="65">
        <v>18.5</v>
      </c>
      <c r="E22" s="65">
        <v>18.5</v>
      </c>
      <c r="F22" s="65">
        <v>18.5</v>
      </c>
      <c r="G22" s="65">
        <v>18.5</v>
      </c>
      <c r="H22" s="65">
        <v>18.5</v>
      </c>
      <c r="I22" s="65">
        <v>18.5</v>
      </c>
      <c r="J22" s="65">
        <v>18.5</v>
      </c>
      <c r="K22" s="65">
        <v>18.5</v>
      </c>
      <c r="L22" s="65">
        <v>18.5</v>
      </c>
      <c r="M22" s="80">
        <v>18.5</v>
      </c>
    </row>
    <row r="23" spans="1:13" s="5" customFormat="1" ht="58.5" customHeight="1" x14ac:dyDescent="0.25">
      <c r="A23" s="52" t="s">
        <v>11</v>
      </c>
      <c r="B23" s="73" t="s">
        <v>160</v>
      </c>
      <c r="C23" s="73" t="s">
        <v>160</v>
      </c>
      <c r="D23" s="73" t="s">
        <v>160</v>
      </c>
      <c r="E23" s="65">
        <v>18.5</v>
      </c>
      <c r="F23" s="65">
        <v>18.5</v>
      </c>
      <c r="G23" s="65">
        <v>18.5</v>
      </c>
      <c r="H23" s="65">
        <v>18.5</v>
      </c>
      <c r="I23" s="65">
        <v>18.5</v>
      </c>
      <c r="J23" s="65">
        <v>18.5</v>
      </c>
      <c r="K23" s="65">
        <v>18.5</v>
      </c>
      <c r="L23" s="65">
        <v>18.5</v>
      </c>
      <c r="M23" s="80">
        <v>18.5</v>
      </c>
    </row>
    <row r="24" spans="1:13" s="5" customFormat="1" ht="38.25" x14ac:dyDescent="0.25">
      <c r="A24" s="52" t="s">
        <v>12</v>
      </c>
      <c r="B24" s="73" t="s">
        <v>160</v>
      </c>
      <c r="C24" s="65">
        <v>18.5</v>
      </c>
      <c r="D24" s="65">
        <v>18.5</v>
      </c>
      <c r="E24" s="65">
        <v>18.5</v>
      </c>
      <c r="F24" s="65">
        <v>18.5</v>
      </c>
      <c r="G24" s="65">
        <v>18.5</v>
      </c>
      <c r="H24" s="65">
        <v>18.5</v>
      </c>
      <c r="I24" s="65">
        <v>18.5</v>
      </c>
      <c r="J24" s="65">
        <v>18.5</v>
      </c>
      <c r="K24" s="65">
        <v>18.5</v>
      </c>
      <c r="L24" s="65">
        <v>18.5</v>
      </c>
      <c r="M24" s="80">
        <v>18.5</v>
      </c>
    </row>
    <row r="25" spans="1:13" s="5" customFormat="1" ht="15" customHeight="1" x14ac:dyDescent="0.25">
      <c r="A25" s="52" t="s">
        <v>13</v>
      </c>
      <c r="B25" s="65">
        <v>18.5</v>
      </c>
      <c r="C25" s="65">
        <v>18.5</v>
      </c>
      <c r="D25" s="65">
        <v>18.5</v>
      </c>
      <c r="E25" s="65">
        <v>18.5</v>
      </c>
      <c r="F25" s="65">
        <v>18.5</v>
      </c>
      <c r="G25" s="65">
        <v>18.5</v>
      </c>
      <c r="H25" s="65">
        <v>18.5</v>
      </c>
      <c r="I25" s="65">
        <v>18.5</v>
      </c>
      <c r="J25" s="65">
        <v>18.5</v>
      </c>
      <c r="K25" s="65">
        <v>18.5</v>
      </c>
      <c r="L25" s="65">
        <v>18.5</v>
      </c>
      <c r="M25" s="80">
        <v>18.5</v>
      </c>
    </row>
    <row r="26" spans="1:13" s="5" customFormat="1" ht="15" customHeight="1" x14ac:dyDescent="0.25">
      <c r="A26" s="52" t="s">
        <v>14</v>
      </c>
      <c r="B26" s="65">
        <v>18.5</v>
      </c>
      <c r="C26" s="65">
        <v>18.5</v>
      </c>
      <c r="D26" s="65">
        <v>18.5</v>
      </c>
      <c r="E26" s="65">
        <v>18.5</v>
      </c>
      <c r="F26" s="65">
        <v>18.5</v>
      </c>
      <c r="G26" s="65">
        <v>18.5</v>
      </c>
      <c r="H26" s="65">
        <v>18.5</v>
      </c>
      <c r="I26" s="65">
        <v>18.5</v>
      </c>
      <c r="J26" s="65">
        <v>18.5</v>
      </c>
      <c r="K26" s="65">
        <v>18.5</v>
      </c>
      <c r="L26" s="65">
        <v>18.5</v>
      </c>
      <c r="M26" s="80">
        <v>18.5</v>
      </c>
    </row>
    <row r="27" spans="1:13" s="5" customFormat="1" ht="15" customHeight="1" x14ac:dyDescent="0.25">
      <c r="A27" s="52" t="s">
        <v>15</v>
      </c>
      <c r="B27" s="65">
        <v>18.5</v>
      </c>
      <c r="C27" s="65">
        <v>18.5</v>
      </c>
      <c r="D27" s="65">
        <v>18.5</v>
      </c>
      <c r="E27" s="65">
        <v>18.5</v>
      </c>
      <c r="F27" s="65">
        <v>18.5</v>
      </c>
      <c r="G27" s="65">
        <v>18.5</v>
      </c>
      <c r="H27" s="65">
        <v>18.5</v>
      </c>
      <c r="I27" s="65">
        <v>18.5</v>
      </c>
      <c r="J27" s="65">
        <v>18.5</v>
      </c>
      <c r="K27" s="65">
        <v>18.5</v>
      </c>
      <c r="L27" s="65">
        <v>18.5</v>
      </c>
      <c r="M27" s="80">
        <v>18.5</v>
      </c>
    </row>
    <row r="28" spans="1:13" s="5" customFormat="1" ht="15" customHeight="1" x14ac:dyDescent="0.25">
      <c r="A28" s="52" t="s">
        <v>16</v>
      </c>
      <c r="B28" s="65">
        <v>18.5</v>
      </c>
      <c r="C28" s="65">
        <v>18.5</v>
      </c>
      <c r="D28" s="65">
        <v>18.5</v>
      </c>
      <c r="E28" s="65">
        <v>18.5</v>
      </c>
      <c r="F28" s="65">
        <v>18.5</v>
      </c>
      <c r="G28" s="65">
        <v>18.5</v>
      </c>
      <c r="H28" s="65">
        <v>18.5</v>
      </c>
      <c r="I28" s="65">
        <v>18.5</v>
      </c>
      <c r="J28" s="65">
        <v>18.5</v>
      </c>
      <c r="K28" s="65">
        <v>18.5</v>
      </c>
      <c r="L28" s="65">
        <v>18.5</v>
      </c>
      <c r="M28" s="80">
        <v>18.5</v>
      </c>
    </row>
    <row r="29" spans="1:13" s="5" customFormat="1" ht="15" customHeight="1" x14ac:dyDescent="0.25">
      <c r="A29" s="52" t="s">
        <v>17</v>
      </c>
      <c r="B29" s="65">
        <v>18.5</v>
      </c>
      <c r="C29" s="65">
        <v>18.5</v>
      </c>
      <c r="D29" s="65">
        <v>18.5</v>
      </c>
      <c r="E29" s="65">
        <v>18.5</v>
      </c>
      <c r="F29" s="65">
        <v>18.5</v>
      </c>
      <c r="G29" s="65">
        <v>18.5</v>
      </c>
      <c r="H29" s="65">
        <v>18.5</v>
      </c>
      <c r="I29" s="65">
        <v>18.5</v>
      </c>
      <c r="J29" s="65">
        <v>18.5</v>
      </c>
      <c r="K29" s="65">
        <v>18.5</v>
      </c>
      <c r="L29" s="65">
        <v>18.5</v>
      </c>
      <c r="M29" s="80">
        <v>18.5</v>
      </c>
    </row>
    <row r="30" spans="1:13" s="5" customFormat="1" ht="15" customHeight="1" x14ac:dyDescent="0.25">
      <c r="A30" s="52" t="s">
        <v>18</v>
      </c>
      <c r="B30" s="65">
        <v>18.5</v>
      </c>
      <c r="C30" s="65">
        <v>18.5</v>
      </c>
      <c r="D30" s="65">
        <v>18.5</v>
      </c>
      <c r="E30" s="65">
        <v>18.5</v>
      </c>
      <c r="F30" s="65">
        <v>18.5</v>
      </c>
      <c r="G30" s="65">
        <v>18.5</v>
      </c>
      <c r="H30" s="65">
        <v>18.5</v>
      </c>
      <c r="I30" s="65">
        <v>18.5</v>
      </c>
      <c r="J30" s="65">
        <v>18.5</v>
      </c>
      <c r="K30" s="65">
        <v>18.5</v>
      </c>
      <c r="L30" s="65">
        <v>18.5</v>
      </c>
      <c r="M30" s="80">
        <v>18.5</v>
      </c>
    </row>
    <row r="31" spans="1:13" s="5" customFormat="1" ht="15" customHeight="1" x14ac:dyDescent="0.25">
      <c r="A31" s="52" t="s">
        <v>19</v>
      </c>
      <c r="B31" s="65">
        <v>18.5</v>
      </c>
      <c r="C31" s="65">
        <v>18.5</v>
      </c>
      <c r="D31" s="65">
        <v>18.5</v>
      </c>
      <c r="E31" s="65">
        <v>18.5</v>
      </c>
      <c r="F31" s="65">
        <v>18.5</v>
      </c>
      <c r="G31" s="65">
        <v>18.5</v>
      </c>
      <c r="H31" s="65">
        <v>18.5</v>
      </c>
      <c r="I31" s="65">
        <v>18.5</v>
      </c>
      <c r="J31" s="65">
        <v>18.5</v>
      </c>
      <c r="K31" s="65">
        <v>18.5</v>
      </c>
      <c r="L31" s="65">
        <v>18.5</v>
      </c>
      <c r="M31" s="80">
        <v>18.5</v>
      </c>
    </row>
    <row r="32" spans="1:13" s="5" customFormat="1" ht="15" customHeight="1" x14ac:dyDescent="0.25">
      <c r="A32" s="52" t="s">
        <v>20</v>
      </c>
      <c r="B32" s="65">
        <v>18.5</v>
      </c>
      <c r="C32" s="65">
        <v>18.5</v>
      </c>
      <c r="D32" s="65">
        <v>18.5</v>
      </c>
      <c r="E32" s="65">
        <v>18.5</v>
      </c>
      <c r="F32" s="65">
        <v>18.5</v>
      </c>
      <c r="G32" s="65">
        <v>18.5</v>
      </c>
      <c r="H32" s="65">
        <v>18.5</v>
      </c>
      <c r="I32" s="65">
        <v>18.5</v>
      </c>
      <c r="J32" s="65">
        <v>18.5</v>
      </c>
      <c r="K32" s="65">
        <v>18.5</v>
      </c>
      <c r="L32" s="65">
        <v>18.5</v>
      </c>
      <c r="M32" s="80">
        <v>18.5</v>
      </c>
    </row>
    <row r="33" spans="1:13" s="5" customFormat="1" ht="15" customHeight="1" x14ac:dyDescent="0.25">
      <c r="A33" s="52" t="s">
        <v>21</v>
      </c>
      <c r="B33" s="65">
        <v>18.5</v>
      </c>
      <c r="C33" s="65">
        <v>18.5</v>
      </c>
      <c r="D33" s="65">
        <v>18.5</v>
      </c>
      <c r="E33" s="65">
        <v>18.5</v>
      </c>
      <c r="F33" s="65">
        <v>18.5</v>
      </c>
      <c r="G33" s="65">
        <v>18.5</v>
      </c>
      <c r="H33" s="65">
        <v>18.5</v>
      </c>
      <c r="I33" s="65">
        <v>18.5</v>
      </c>
      <c r="J33" s="65">
        <v>18.5</v>
      </c>
      <c r="K33" s="65">
        <v>18.5</v>
      </c>
      <c r="L33" s="65">
        <v>18.5</v>
      </c>
      <c r="M33" s="80">
        <v>18.5</v>
      </c>
    </row>
    <row r="34" spans="1:13" s="5" customFormat="1" ht="15" customHeight="1" x14ac:dyDescent="0.25">
      <c r="A34" s="52" t="s">
        <v>22</v>
      </c>
      <c r="B34" s="65">
        <v>18.5</v>
      </c>
      <c r="C34" s="65">
        <v>18.5</v>
      </c>
      <c r="D34" s="65">
        <v>18.5</v>
      </c>
      <c r="E34" s="65">
        <v>18.5</v>
      </c>
      <c r="F34" s="65">
        <v>18.5</v>
      </c>
      <c r="G34" s="65">
        <v>18.5</v>
      </c>
      <c r="H34" s="65">
        <v>18.5</v>
      </c>
      <c r="I34" s="65">
        <v>18.5</v>
      </c>
      <c r="J34" s="65">
        <v>18.5</v>
      </c>
      <c r="K34" s="65">
        <v>18.5</v>
      </c>
      <c r="L34" s="65">
        <v>18.5</v>
      </c>
      <c r="M34" s="80">
        <v>18.5</v>
      </c>
    </row>
    <row r="35" spans="1:13" s="5" customFormat="1" ht="15" customHeight="1" x14ac:dyDescent="0.25">
      <c r="A35" s="52" t="s">
        <v>23</v>
      </c>
      <c r="B35" s="65">
        <v>18.5</v>
      </c>
      <c r="C35" s="65">
        <v>18.5</v>
      </c>
      <c r="D35" s="65">
        <v>18.5</v>
      </c>
      <c r="E35" s="65">
        <v>18.5</v>
      </c>
      <c r="F35" s="65">
        <v>18.5</v>
      </c>
      <c r="G35" s="65">
        <v>18.5</v>
      </c>
      <c r="H35" s="65">
        <v>18.5</v>
      </c>
      <c r="I35" s="65">
        <v>18.5</v>
      </c>
      <c r="J35" s="65">
        <v>18.5</v>
      </c>
      <c r="K35" s="65">
        <v>18.5</v>
      </c>
      <c r="L35" s="65">
        <v>18.5</v>
      </c>
      <c r="M35" s="80">
        <v>18.5</v>
      </c>
    </row>
    <row r="36" spans="1:13" s="5" customFormat="1" ht="15" customHeight="1" x14ac:dyDescent="0.25">
      <c r="A36" s="52" t="s">
        <v>24</v>
      </c>
      <c r="B36" s="65">
        <v>18.5</v>
      </c>
      <c r="C36" s="65">
        <v>18.5</v>
      </c>
      <c r="D36" s="65">
        <v>18.5</v>
      </c>
      <c r="E36" s="65">
        <v>18.5</v>
      </c>
      <c r="F36" s="65">
        <v>18.5</v>
      </c>
      <c r="G36" s="65">
        <v>18.5</v>
      </c>
      <c r="H36" s="65">
        <v>18.5</v>
      </c>
      <c r="I36" s="65">
        <v>18.5</v>
      </c>
      <c r="J36" s="65">
        <v>18.5</v>
      </c>
      <c r="K36" s="65">
        <v>18.5</v>
      </c>
      <c r="L36" s="65">
        <v>18.5</v>
      </c>
      <c r="M36" s="80">
        <v>18.5</v>
      </c>
    </row>
    <row r="37" spans="1:13" s="5" customFormat="1" ht="15" customHeight="1" x14ac:dyDescent="0.25">
      <c r="A37" s="52" t="s">
        <v>25</v>
      </c>
      <c r="B37" s="65">
        <v>18.5</v>
      </c>
      <c r="C37" s="65">
        <v>18.5</v>
      </c>
      <c r="D37" s="65">
        <v>18.5</v>
      </c>
      <c r="E37" s="65">
        <v>18.5</v>
      </c>
      <c r="F37" s="65">
        <v>18.5</v>
      </c>
      <c r="G37" s="65">
        <v>18.5</v>
      </c>
      <c r="H37" s="65">
        <v>18.5</v>
      </c>
      <c r="I37" s="65">
        <v>18.5</v>
      </c>
      <c r="J37" s="65">
        <v>18.5</v>
      </c>
      <c r="K37" s="65">
        <v>18.5</v>
      </c>
      <c r="L37" s="65">
        <v>18.5</v>
      </c>
      <c r="M37" s="80">
        <v>18.5</v>
      </c>
    </row>
    <row r="38" spans="1:13" s="5" customFormat="1" ht="15" customHeight="1" x14ac:dyDescent="0.25">
      <c r="A38" s="52" t="s">
        <v>26</v>
      </c>
      <c r="B38" s="65">
        <v>18.5</v>
      </c>
      <c r="C38" s="65">
        <v>18.5</v>
      </c>
      <c r="D38" s="65">
        <v>18.5</v>
      </c>
      <c r="E38" s="65">
        <v>18.5</v>
      </c>
      <c r="F38" s="65">
        <v>18.5</v>
      </c>
      <c r="G38" s="65">
        <v>18.5</v>
      </c>
      <c r="H38" s="65">
        <v>18.5</v>
      </c>
      <c r="I38" s="65">
        <v>18.5</v>
      </c>
      <c r="J38" s="65">
        <v>18.5</v>
      </c>
      <c r="K38" s="65">
        <v>18.5</v>
      </c>
      <c r="L38" s="65">
        <v>18.5</v>
      </c>
      <c r="M38" s="80">
        <v>18.5</v>
      </c>
    </row>
    <row r="39" spans="1:13" s="5" customFormat="1" ht="15" customHeight="1" x14ac:dyDescent="0.25">
      <c r="A39" s="52" t="s">
        <v>27</v>
      </c>
      <c r="B39" s="65">
        <v>18.5</v>
      </c>
      <c r="C39" s="65">
        <v>18.5</v>
      </c>
      <c r="D39" s="65">
        <v>18.5</v>
      </c>
      <c r="E39" s="65">
        <v>18.5</v>
      </c>
      <c r="F39" s="65">
        <v>18.5</v>
      </c>
      <c r="G39" s="65">
        <v>18.5</v>
      </c>
      <c r="H39" s="65">
        <v>18.5</v>
      </c>
      <c r="I39" s="65">
        <v>18.5</v>
      </c>
      <c r="J39" s="65">
        <v>18.5</v>
      </c>
      <c r="K39" s="65">
        <v>18.5</v>
      </c>
      <c r="L39" s="65">
        <v>18.5</v>
      </c>
      <c r="M39" s="80">
        <v>18.5</v>
      </c>
    </row>
    <row r="40" spans="1:13" s="5" customFormat="1" ht="15" customHeight="1" x14ac:dyDescent="0.25">
      <c r="A40" s="52" t="s">
        <v>28</v>
      </c>
      <c r="B40" s="65">
        <v>18.5</v>
      </c>
      <c r="C40" s="65">
        <v>18.5</v>
      </c>
      <c r="D40" s="65">
        <v>18.5</v>
      </c>
      <c r="E40" s="65">
        <v>18.5</v>
      </c>
      <c r="F40" s="65">
        <v>18.5</v>
      </c>
      <c r="G40" s="65">
        <v>18.5</v>
      </c>
      <c r="H40" s="65">
        <v>18.5</v>
      </c>
      <c r="I40" s="65">
        <v>18.5</v>
      </c>
      <c r="J40" s="65">
        <v>18.5</v>
      </c>
      <c r="K40" s="65">
        <v>18.5</v>
      </c>
      <c r="L40" s="65">
        <v>18.5</v>
      </c>
      <c r="M40" s="80">
        <v>18.5</v>
      </c>
    </row>
    <row r="41" spans="1:13" s="5" customFormat="1" ht="15" customHeight="1" x14ac:dyDescent="0.25">
      <c r="A41" s="52" t="s">
        <v>29</v>
      </c>
      <c r="B41" s="65">
        <v>18.5</v>
      </c>
      <c r="C41" s="65">
        <v>18.5</v>
      </c>
      <c r="D41" s="65">
        <v>18.5</v>
      </c>
      <c r="E41" s="65">
        <v>18.5</v>
      </c>
      <c r="F41" s="65">
        <v>18.5</v>
      </c>
      <c r="G41" s="65">
        <v>18.5</v>
      </c>
      <c r="H41" s="65">
        <v>18.5</v>
      </c>
      <c r="I41" s="65">
        <v>18.5</v>
      </c>
      <c r="J41" s="65">
        <v>18.5</v>
      </c>
      <c r="K41" s="65">
        <v>18.5</v>
      </c>
      <c r="L41" s="65">
        <v>18.5</v>
      </c>
      <c r="M41" s="80">
        <v>18.5</v>
      </c>
    </row>
    <row r="42" spans="1:13" s="5" customFormat="1" ht="15" customHeight="1" x14ac:dyDescent="0.25">
      <c r="A42" s="52" t="s">
        <v>30</v>
      </c>
      <c r="B42" s="65">
        <v>18.5</v>
      </c>
      <c r="C42" s="65">
        <v>18.5</v>
      </c>
      <c r="D42" s="65">
        <v>18.5</v>
      </c>
      <c r="E42" s="65">
        <v>18.5</v>
      </c>
      <c r="F42" s="65">
        <v>18.5</v>
      </c>
      <c r="G42" s="65">
        <v>18.5</v>
      </c>
      <c r="H42" s="65">
        <v>18.5</v>
      </c>
      <c r="I42" s="65">
        <v>18.5</v>
      </c>
      <c r="J42" s="65">
        <v>18.5</v>
      </c>
      <c r="K42" s="65">
        <v>18.5</v>
      </c>
      <c r="L42" s="65">
        <v>18.5</v>
      </c>
      <c r="M42" s="80">
        <v>18.5</v>
      </c>
    </row>
    <row r="43" spans="1:13" s="5" customFormat="1" ht="15" customHeight="1" x14ac:dyDescent="0.25">
      <c r="A43" s="52" t="s">
        <v>31</v>
      </c>
      <c r="B43" s="65">
        <v>18.5</v>
      </c>
      <c r="C43" s="65">
        <v>18.5</v>
      </c>
      <c r="D43" s="65">
        <v>18.5</v>
      </c>
      <c r="E43" s="65">
        <v>18.5</v>
      </c>
      <c r="F43" s="65">
        <v>18.5</v>
      </c>
      <c r="G43" s="65">
        <v>18.5</v>
      </c>
      <c r="H43" s="65">
        <v>18.5</v>
      </c>
      <c r="I43" s="65">
        <v>18.5</v>
      </c>
      <c r="J43" s="65">
        <v>18.5</v>
      </c>
      <c r="K43" s="65">
        <v>18.5</v>
      </c>
      <c r="L43" s="65">
        <v>18.5</v>
      </c>
      <c r="M43" s="80">
        <v>18.5</v>
      </c>
    </row>
    <row r="44" spans="1:13" s="5" customFormat="1" ht="15" customHeight="1" x14ac:dyDescent="0.25">
      <c r="A44" s="52" t="s">
        <v>32</v>
      </c>
      <c r="B44" s="65">
        <v>18.5</v>
      </c>
      <c r="C44" s="65">
        <v>18.5</v>
      </c>
      <c r="D44" s="65">
        <v>18.5</v>
      </c>
      <c r="E44" s="65">
        <v>18.5</v>
      </c>
      <c r="F44" s="65">
        <v>18.5</v>
      </c>
      <c r="G44" s="65">
        <v>18.5</v>
      </c>
      <c r="H44" s="65">
        <v>18.5</v>
      </c>
      <c r="I44" s="65">
        <v>18.5</v>
      </c>
      <c r="J44" s="65">
        <v>18.5</v>
      </c>
      <c r="K44" s="65">
        <v>18.5</v>
      </c>
      <c r="L44" s="65">
        <v>18.5</v>
      </c>
      <c r="M44" s="80">
        <v>18.5</v>
      </c>
    </row>
    <row r="45" spans="1:13" s="5" customFormat="1" ht="15" customHeight="1" x14ac:dyDescent="0.25">
      <c r="A45" s="52" t="s">
        <v>33</v>
      </c>
      <c r="B45" s="65">
        <v>18.5</v>
      </c>
      <c r="C45" s="65">
        <v>18.5</v>
      </c>
      <c r="D45" s="65">
        <v>18.5</v>
      </c>
      <c r="E45" s="65">
        <v>18.5</v>
      </c>
      <c r="F45" s="65">
        <v>18.5</v>
      </c>
      <c r="G45" s="65">
        <v>18.5</v>
      </c>
      <c r="H45" s="65">
        <v>18.5</v>
      </c>
      <c r="I45" s="65">
        <v>18.5</v>
      </c>
      <c r="J45" s="65">
        <v>18.5</v>
      </c>
      <c r="K45" s="65">
        <v>18.5</v>
      </c>
      <c r="L45" s="65">
        <v>18.5</v>
      </c>
      <c r="M45" s="80">
        <v>18.5</v>
      </c>
    </row>
    <row r="46" spans="1:13" ht="21" x14ac:dyDescent="0.25">
      <c r="A46" s="52" t="s">
        <v>34</v>
      </c>
      <c r="B46" s="65">
        <v>18.5</v>
      </c>
      <c r="C46" s="65">
        <v>18.5</v>
      </c>
      <c r="D46" s="65">
        <v>18.5</v>
      </c>
      <c r="E46" s="65">
        <v>18.5</v>
      </c>
      <c r="F46" s="65">
        <v>18.5</v>
      </c>
      <c r="G46" s="65">
        <v>18.5</v>
      </c>
      <c r="H46" s="65">
        <v>18.5</v>
      </c>
      <c r="I46" s="65">
        <v>18.5</v>
      </c>
      <c r="J46" s="65">
        <v>18.5</v>
      </c>
      <c r="K46" s="65">
        <v>18.5</v>
      </c>
      <c r="L46" s="65">
        <v>18.5</v>
      </c>
      <c r="M46" s="80">
        <v>18.5</v>
      </c>
    </row>
    <row r="47" spans="1:13" ht="21" x14ac:dyDescent="0.25">
      <c r="A47" s="52" t="s">
        <v>35</v>
      </c>
      <c r="B47" s="65">
        <v>18.5</v>
      </c>
      <c r="C47" s="65">
        <v>18.5</v>
      </c>
      <c r="D47" s="65">
        <v>18.5</v>
      </c>
      <c r="E47" s="65">
        <v>18.5</v>
      </c>
      <c r="F47" s="65">
        <v>18.5</v>
      </c>
      <c r="G47" s="65">
        <v>18.5</v>
      </c>
      <c r="H47" s="65">
        <v>18.5</v>
      </c>
      <c r="I47" s="65">
        <v>18.5</v>
      </c>
      <c r="J47" s="65">
        <v>18.5</v>
      </c>
      <c r="K47" s="65">
        <v>18.5</v>
      </c>
      <c r="L47" s="65">
        <v>18.5</v>
      </c>
      <c r="M47" s="80">
        <v>18.5</v>
      </c>
    </row>
    <row r="48" spans="1:13" ht="21" x14ac:dyDescent="0.25">
      <c r="A48" s="52" t="s">
        <v>36</v>
      </c>
      <c r="B48" s="65">
        <v>18.5</v>
      </c>
      <c r="C48" s="65">
        <v>18.5</v>
      </c>
      <c r="D48" s="65">
        <v>18.5</v>
      </c>
      <c r="E48" s="65">
        <v>18.5</v>
      </c>
      <c r="F48" s="65">
        <v>18.5</v>
      </c>
      <c r="G48" s="65">
        <v>18.5</v>
      </c>
      <c r="H48" s="65">
        <v>18.5</v>
      </c>
      <c r="I48" s="65">
        <v>18.5</v>
      </c>
      <c r="J48" s="65">
        <v>18.5</v>
      </c>
      <c r="K48" s="65">
        <v>18.5</v>
      </c>
      <c r="L48" s="65">
        <v>18.5</v>
      </c>
      <c r="M48" s="80">
        <v>18.5</v>
      </c>
    </row>
    <row r="49" spans="1:13" ht="21" x14ac:dyDescent="0.25">
      <c r="A49" s="52" t="s">
        <v>37</v>
      </c>
      <c r="B49" s="65">
        <v>18.5</v>
      </c>
      <c r="C49" s="65">
        <v>18.5</v>
      </c>
      <c r="D49" s="65">
        <v>18.5</v>
      </c>
      <c r="E49" s="65">
        <v>18.5</v>
      </c>
      <c r="F49" s="65">
        <v>18.5</v>
      </c>
      <c r="G49" s="65">
        <v>18.5</v>
      </c>
      <c r="H49" s="65">
        <v>18.5</v>
      </c>
      <c r="I49" s="65">
        <v>18.5</v>
      </c>
      <c r="J49" s="65">
        <v>18.5</v>
      </c>
      <c r="K49" s="65">
        <v>18.5</v>
      </c>
      <c r="L49" s="65">
        <v>18.5</v>
      </c>
      <c r="M49" s="80">
        <v>18.5</v>
      </c>
    </row>
    <row r="50" spans="1:13" ht="21" x14ac:dyDescent="0.25">
      <c r="A50" s="52" t="s">
        <v>38</v>
      </c>
      <c r="B50" s="65">
        <v>18.5</v>
      </c>
      <c r="C50" s="65">
        <v>18.5</v>
      </c>
      <c r="D50" s="65">
        <v>18.5</v>
      </c>
      <c r="E50" s="65">
        <v>18.5</v>
      </c>
      <c r="F50" s="65">
        <v>18.5</v>
      </c>
      <c r="G50" s="65">
        <v>18.5</v>
      </c>
      <c r="H50" s="65">
        <v>18.5</v>
      </c>
      <c r="I50" s="65">
        <v>18.5</v>
      </c>
      <c r="J50" s="65">
        <v>18.5</v>
      </c>
      <c r="K50" s="65">
        <v>18.5</v>
      </c>
      <c r="L50" s="65">
        <v>18.5</v>
      </c>
      <c r="M50" s="80">
        <v>18.5</v>
      </c>
    </row>
    <row r="51" spans="1:13" ht="21" x14ac:dyDescent="0.25">
      <c r="A51" s="52" t="s">
        <v>39</v>
      </c>
      <c r="B51" s="65">
        <v>18.5</v>
      </c>
      <c r="C51" s="65">
        <v>18.5</v>
      </c>
      <c r="D51" s="65">
        <v>18.5</v>
      </c>
      <c r="E51" s="65">
        <v>18.5</v>
      </c>
      <c r="F51" s="65">
        <v>18.5</v>
      </c>
      <c r="G51" s="65">
        <v>18.5</v>
      </c>
      <c r="H51" s="65">
        <v>18.5</v>
      </c>
      <c r="I51" s="65">
        <v>18.5</v>
      </c>
      <c r="J51" s="65">
        <v>18.5</v>
      </c>
      <c r="K51" s="65">
        <v>18.5</v>
      </c>
      <c r="L51" s="65">
        <v>18.5</v>
      </c>
      <c r="M51" s="80">
        <v>18.5</v>
      </c>
    </row>
    <row r="52" spans="1:13" ht="21" x14ac:dyDescent="0.25">
      <c r="A52" s="52" t="s">
        <v>40</v>
      </c>
      <c r="B52" s="65">
        <v>18.5</v>
      </c>
      <c r="C52" s="65">
        <v>18.5</v>
      </c>
      <c r="D52" s="65">
        <v>18.5</v>
      </c>
      <c r="E52" s="65">
        <v>18.5</v>
      </c>
      <c r="F52" s="65">
        <v>18.5</v>
      </c>
      <c r="G52" s="65">
        <v>18.5</v>
      </c>
      <c r="H52" s="65">
        <v>18.5</v>
      </c>
      <c r="I52" s="65">
        <v>18.5</v>
      </c>
      <c r="J52" s="65">
        <v>18.5</v>
      </c>
      <c r="K52" s="65">
        <v>18.5</v>
      </c>
      <c r="L52" s="65">
        <v>18.5</v>
      </c>
      <c r="M52" s="80">
        <v>18.5</v>
      </c>
    </row>
    <row r="53" spans="1:13" ht="21" x14ac:dyDescent="0.25">
      <c r="A53" s="52" t="s">
        <v>41</v>
      </c>
      <c r="B53" s="65">
        <v>18.5</v>
      </c>
      <c r="C53" s="65">
        <v>18.5</v>
      </c>
      <c r="D53" s="65">
        <v>18.5</v>
      </c>
      <c r="E53" s="65">
        <v>18.5</v>
      </c>
      <c r="F53" s="65">
        <v>18.5</v>
      </c>
      <c r="G53" s="65">
        <v>18.5</v>
      </c>
      <c r="H53" s="65">
        <v>18.5</v>
      </c>
      <c r="I53" s="65">
        <v>18.5</v>
      </c>
      <c r="J53" s="65">
        <v>18.5</v>
      </c>
      <c r="K53" s="65">
        <v>18.5</v>
      </c>
      <c r="L53" s="65">
        <v>18.5</v>
      </c>
      <c r="M53" s="80">
        <v>18.5</v>
      </c>
    </row>
    <row r="54" spans="1:13" ht="21" x14ac:dyDescent="0.25">
      <c r="A54" s="52" t="s">
        <v>42</v>
      </c>
      <c r="B54" s="65">
        <v>18.5</v>
      </c>
      <c r="C54" s="65">
        <v>18.5</v>
      </c>
      <c r="D54" s="65">
        <v>18.5</v>
      </c>
      <c r="E54" s="65">
        <v>18.5</v>
      </c>
      <c r="F54" s="65">
        <v>18.5</v>
      </c>
      <c r="G54" s="65">
        <v>18.5</v>
      </c>
      <c r="H54" s="65">
        <v>18.5</v>
      </c>
      <c r="I54" s="65">
        <v>18.5</v>
      </c>
      <c r="J54" s="65">
        <v>18.5</v>
      </c>
      <c r="K54" s="65">
        <v>18.5</v>
      </c>
      <c r="L54" s="65">
        <v>18.5</v>
      </c>
      <c r="M54" s="80">
        <v>18.5</v>
      </c>
    </row>
    <row r="55" spans="1:13" ht="21" x14ac:dyDescent="0.25">
      <c r="A55" s="52" t="s">
        <v>43</v>
      </c>
      <c r="B55" s="65">
        <v>18.5</v>
      </c>
      <c r="C55" s="65">
        <v>18.5</v>
      </c>
      <c r="D55" s="65">
        <v>18.5</v>
      </c>
      <c r="E55" s="65">
        <v>18.5</v>
      </c>
      <c r="F55" s="65">
        <v>18.5</v>
      </c>
      <c r="G55" s="65">
        <v>18.5</v>
      </c>
      <c r="H55" s="65">
        <v>18.5</v>
      </c>
      <c r="I55" s="65">
        <v>18.5</v>
      </c>
      <c r="J55" s="65">
        <v>18.5</v>
      </c>
      <c r="K55" s="65">
        <v>18.5</v>
      </c>
      <c r="L55" s="65">
        <v>18.5</v>
      </c>
      <c r="M55" s="80">
        <v>18.5</v>
      </c>
    </row>
    <row r="56" spans="1:13" ht="21" x14ac:dyDescent="0.25">
      <c r="A56" s="52" t="s">
        <v>44</v>
      </c>
      <c r="B56" s="65">
        <v>18.5</v>
      </c>
      <c r="C56" s="65">
        <v>18.5</v>
      </c>
      <c r="D56" s="65">
        <v>18.5</v>
      </c>
      <c r="E56" s="65">
        <v>18.5</v>
      </c>
      <c r="F56" s="65">
        <v>18.5</v>
      </c>
      <c r="G56" s="65">
        <v>18.5</v>
      </c>
      <c r="H56" s="65">
        <v>18.5</v>
      </c>
      <c r="I56" s="65">
        <v>18.5</v>
      </c>
      <c r="J56" s="65">
        <v>18.5</v>
      </c>
      <c r="K56" s="65">
        <v>18.5</v>
      </c>
      <c r="L56" s="65">
        <v>18.5</v>
      </c>
      <c r="M56" s="80">
        <v>18.5</v>
      </c>
    </row>
    <row r="57" spans="1:13" ht="21" x14ac:dyDescent="0.25">
      <c r="A57" s="52" t="s">
        <v>45</v>
      </c>
      <c r="B57" s="65">
        <v>18.5</v>
      </c>
      <c r="C57" s="65">
        <v>18.5</v>
      </c>
      <c r="D57" s="65">
        <v>18.5</v>
      </c>
      <c r="E57" s="65">
        <v>18.5</v>
      </c>
      <c r="F57" s="65">
        <v>18.5</v>
      </c>
      <c r="G57" s="65">
        <v>18.5</v>
      </c>
      <c r="H57" s="65">
        <v>18.5</v>
      </c>
      <c r="I57" s="65">
        <v>18.5</v>
      </c>
      <c r="J57" s="65">
        <v>18.5</v>
      </c>
      <c r="K57" s="65">
        <v>18.5</v>
      </c>
      <c r="L57" s="65">
        <v>18.5</v>
      </c>
      <c r="M57" s="80">
        <v>18.5</v>
      </c>
    </row>
    <row r="58" spans="1:13" ht="21" x14ac:dyDescent="0.25">
      <c r="A58" s="52" t="s">
        <v>46</v>
      </c>
      <c r="B58" s="65">
        <v>18.5</v>
      </c>
      <c r="C58" s="65">
        <v>18.5</v>
      </c>
      <c r="D58" s="65">
        <v>18.5</v>
      </c>
      <c r="E58" s="65">
        <v>18.5</v>
      </c>
      <c r="F58" s="65">
        <v>18.5</v>
      </c>
      <c r="G58" s="65">
        <v>18.5</v>
      </c>
      <c r="H58" s="65">
        <v>18.5</v>
      </c>
      <c r="I58" s="65">
        <v>18.5</v>
      </c>
      <c r="J58" s="65">
        <v>18.5</v>
      </c>
      <c r="K58" s="65">
        <v>18.5</v>
      </c>
      <c r="L58" s="65">
        <v>18.5</v>
      </c>
      <c r="M58" s="80">
        <v>18.5</v>
      </c>
    </row>
    <row r="59" spans="1:13" ht="21" x14ac:dyDescent="0.25">
      <c r="A59" s="52" t="s">
        <v>47</v>
      </c>
      <c r="B59" s="65">
        <v>18.5</v>
      </c>
      <c r="C59" s="65">
        <v>18.5</v>
      </c>
      <c r="D59" s="65">
        <v>18.5</v>
      </c>
      <c r="E59" s="65">
        <v>18.5</v>
      </c>
      <c r="F59" s="65">
        <v>18.5</v>
      </c>
      <c r="G59" s="65">
        <v>18.5</v>
      </c>
      <c r="H59" s="65">
        <v>18.5</v>
      </c>
      <c r="I59" s="65">
        <v>18.5</v>
      </c>
      <c r="J59" s="65">
        <v>18.5</v>
      </c>
      <c r="K59" s="65">
        <v>18.5</v>
      </c>
      <c r="L59" s="65">
        <v>18.5</v>
      </c>
      <c r="M59" s="80">
        <v>18.5</v>
      </c>
    </row>
    <row r="60" spans="1:13" ht="21" x14ac:dyDescent="0.25">
      <c r="A60" s="52" t="s">
        <v>48</v>
      </c>
      <c r="B60" s="65">
        <v>18.5</v>
      </c>
      <c r="C60" s="65">
        <v>18.5</v>
      </c>
      <c r="D60" s="65">
        <v>18.5</v>
      </c>
      <c r="E60" s="65">
        <v>18.5</v>
      </c>
      <c r="F60" s="65">
        <v>18.5</v>
      </c>
      <c r="G60" s="65">
        <v>18.5</v>
      </c>
      <c r="H60" s="65">
        <v>18.5</v>
      </c>
      <c r="I60" s="65">
        <v>18.5</v>
      </c>
      <c r="J60" s="65">
        <v>18.5</v>
      </c>
      <c r="K60" s="65">
        <v>18.5</v>
      </c>
      <c r="L60" s="65">
        <v>18.5</v>
      </c>
      <c r="M60" s="80">
        <v>18.5</v>
      </c>
    </row>
    <row r="61" spans="1:13" ht="21" x14ac:dyDescent="0.25">
      <c r="A61" s="52" t="s">
        <v>49</v>
      </c>
      <c r="B61" s="65">
        <v>18.5</v>
      </c>
      <c r="C61" s="65">
        <v>18.5</v>
      </c>
      <c r="D61" s="65">
        <v>18.5</v>
      </c>
      <c r="E61" s="65">
        <v>18.5</v>
      </c>
      <c r="F61" s="65">
        <v>18.5</v>
      </c>
      <c r="G61" s="65">
        <v>18.5</v>
      </c>
      <c r="H61" s="65">
        <v>18.5</v>
      </c>
      <c r="I61" s="65">
        <v>18.5</v>
      </c>
      <c r="J61" s="65">
        <v>18.5</v>
      </c>
      <c r="K61" s="65">
        <v>18.5</v>
      </c>
      <c r="L61" s="65">
        <v>18.5</v>
      </c>
      <c r="M61" s="80">
        <v>18.5</v>
      </c>
    </row>
    <row r="62" spans="1:13" ht="21" x14ac:dyDescent="0.25">
      <c r="A62" s="52" t="s">
        <v>50</v>
      </c>
      <c r="B62" s="65">
        <v>18.5</v>
      </c>
      <c r="C62" s="65">
        <v>18.5</v>
      </c>
      <c r="D62" s="65">
        <v>18.5</v>
      </c>
      <c r="E62" s="65">
        <v>18.5</v>
      </c>
      <c r="F62" s="65">
        <v>18.5</v>
      </c>
      <c r="G62" s="65">
        <v>18.5</v>
      </c>
      <c r="H62" s="65">
        <v>18.5</v>
      </c>
      <c r="I62" s="65">
        <v>18.5</v>
      </c>
      <c r="J62" s="65">
        <v>18.5</v>
      </c>
      <c r="K62" s="65">
        <v>18.5</v>
      </c>
      <c r="L62" s="65">
        <v>18.5</v>
      </c>
      <c r="M62" s="80">
        <v>18.5</v>
      </c>
    </row>
    <row r="63" spans="1:13" ht="21" x14ac:dyDescent="0.25">
      <c r="A63" s="52" t="s">
        <v>51</v>
      </c>
      <c r="B63" s="65">
        <v>18.5</v>
      </c>
      <c r="C63" s="65">
        <v>18.5</v>
      </c>
      <c r="D63" s="65">
        <v>18.5</v>
      </c>
      <c r="E63" s="65">
        <v>18.5</v>
      </c>
      <c r="F63" s="65">
        <v>18.5</v>
      </c>
      <c r="G63" s="65">
        <v>18.5</v>
      </c>
      <c r="H63" s="65">
        <v>18.5</v>
      </c>
      <c r="I63" s="65">
        <v>18.5</v>
      </c>
      <c r="J63" s="65">
        <v>18.5</v>
      </c>
      <c r="K63" s="65">
        <v>18.5</v>
      </c>
      <c r="L63" s="65">
        <v>18.5</v>
      </c>
      <c r="M63" s="80">
        <v>18.5</v>
      </c>
    </row>
    <row r="64" spans="1:13" ht="21" x14ac:dyDescent="0.25">
      <c r="A64" s="52" t="s">
        <v>52</v>
      </c>
      <c r="B64" s="65">
        <v>18.5</v>
      </c>
      <c r="C64" s="65">
        <v>18.5</v>
      </c>
      <c r="D64" s="65">
        <v>18.5</v>
      </c>
      <c r="E64" s="65">
        <v>18.5</v>
      </c>
      <c r="F64" s="65">
        <v>18.5</v>
      </c>
      <c r="G64" s="65">
        <v>18.5</v>
      </c>
      <c r="H64" s="65">
        <v>18.5</v>
      </c>
      <c r="I64" s="65">
        <v>18.5</v>
      </c>
      <c r="J64" s="65">
        <v>18.5</v>
      </c>
      <c r="K64" s="65">
        <v>18.5</v>
      </c>
      <c r="L64" s="65">
        <v>18.5</v>
      </c>
      <c r="M64" s="80">
        <v>18.5</v>
      </c>
    </row>
    <row r="65" spans="1:13" ht="21" x14ac:dyDescent="0.25">
      <c r="A65" s="52" t="s">
        <v>53</v>
      </c>
      <c r="B65" s="65">
        <v>18.5</v>
      </c>
      <c r="C65" s="65">
        <v>18.5</v>
      </c>
      <c r="D65" s="65">
        <v>18.5</v>
      </c>
      <c r="E65" s="65">
        <v>18.5</v>
      </c>
      <c r="F65" s="65">
        <v>18.5</v>
      </c>
      <c r="G65" s="65">
        <v>18.5</v>
      </c>
      <c r="H65" s="65">
        <v>18.5</v>
      </c>
      <c r="I65" s="65">
        <v>18.5</v>
      </c>
      <c r="J65" s="65">
        <v>18.5</v>
      </c>
      <c r="K65" s="65">
        <v>18.5</v>
      </c>
      <c r="L65" s="65">
        <v>18.5</v>
      </c>
      <c r="M65" s="80">
        <v>18.5</v>
      </c>
    </row>
    <row r="66" spans="1:13" ht="21" x14ac:dyDescent="0.25">
      <c r="A66" s="52" t="s">
        <v>54</v>
      </c>
      <c r="B66" s="65">
        <v>18.5</v>
      </c>
      <c r="C66" s="65">
        <v>18.5</v>
      </c>
      <c r="D66" s="65">
        <v>18.5</v>
      </c>
      <c r="E66" s="65">
        <v>18.5</v>
      </c>
      <c r="F66" s="65">
        <v>18.5</v>
      </c>
      <c r="G66" s="65">
        <v>18.5</v>
      </c>
      <c r="H66" s="65">
        <v>18.5</v>
      </c>
      <c r="I66" s="65">
        <v>18.5</v>
      </c>
      <c r="J66" s="65">
        <v>18.5</v>
      </c>
      <c r="K66" s="65">
        <v>18.5</v>
      </c>
      <c r="L66" s="65">
        <v>18.5</v>
      </c>
      <c r="M66" s="80">
        <v>18.5</v>
      </c>
    </row>
    <row r="67" spans="1:13" ht="21" x14ac:dyDescent="0.25">
      <c r="A67" s="52" t="s">
        <v>55</v>
      </c>
      <c r="B67" s="65">
        <v>18.5</v>
      </c>
      <c r="C67" s="65">
        <v>18.5</v>
      </c>
      <c r="D67" s="65">
        <v>18.5</v>
      </c>
      <c r="E67" s="65">
        <v>18.5</v>
      </c>
      <c r="F67" s="65">
        <v>18.5</v>
      </c>
      <c r="G67" s="65">
        <v>18.5</v>
      </c>
      <c r="H67" s="65">
        <v>18.5</v>
      </c>
      <c r="I67" s="65">
        <v>18.5</v>
      </c>
      <c r="J67" s="65">
        <v>18.5</v>
      </c>
      <c r="K67" s="65">
        <v>18.5</v>
      </c>
      <c r="L67" s="65">
        <v>18.5</v>
      </c>
      <c r="M67" s="80">
        <v>18.5</v>
      </c>
    </row>
    <row r="68" spans="1:13" ht="21" x14ac:dyDescent="0.25">
      <c r="A68" s="52" t="s">
        <v>56</v>
      </c>
      <c r="B68" s="65">
        <v>18.5</v>
      </c>
      <c r="C68" s="65">
        <v>18.5</v>
      </c>
      <c r="D68" s="65">
        <v>18.5</v>
      </c>
      <c r="E68" s="65">
        <v>18.5</v>
      </c>
      <c r="F68" s="65">
        <v>18.5</v>
      </c>
      <c r="G68" s="65">
        <v>18.5</v>
      </c>
      <c r="H68" s="65">
        <v>18.5</v>
      </c>
      <c r="I68" s="65">
        <v>18.5</v>
      </c>
      <c r="J68" s="65">
        <v>18.5</v>
      </c>
      <c r="K68" s="65">
        <v>18.5</v>
      </c>
      <c r="L68" s="65">
        <v>18.5</v>
      </c>
      <c r="M68" s="80">
        <v>18.5</v>
      </c>
    </row>
    <row r="69" spans="1:13" ht="21" x14ac:dyDescent="0.25">
      <c r="A69" s="52" t="s">
        <v>57</v>
      </c>
      <c r="B69" s="65">
        <v>18.5</v>
      </c>
      <c r="C69" s="65">
        <v>18.5</v>
      </c>
      <c r="D69" s="65">
        <v>18.5</v>
      </c>
      <c r="E69" s="65">
        <v>18.5</v>
      </c>
      <c r="F69" s="65">
        <v>18.5</v>
      </c>
      <c r="G69" s="65">
        <v>18.5</v>
      </c>
      <c r="H69" s="65">
        <v>18.5</v>
      </c>
      <c r="I69" s="65">
        <v>18.5</v>
      </c>
      <c r="J69" s="65">
        <v>18.5</v>
      </c>
      <c r="K69" s="65">
        <v>18.5</v>
      </c>
      <c r="L69" s="65">
        <v>18.5</v>
      </c>
      <c r="M69" s="80">
        <v>18.5</v>
      </c>
    </row>
    <row r="70" spans="1:13" ht="21" x14ac:dyDescent="0.25">
      <c r="A70" s="52" t="s">
        <v>58</v>
      </c>
      <c r="B70" s="65">
        <v>18.5</v>
      </c>
      <c r="C70" s="65">
        <v>18.5</v>
      </c>
      <c r="D70" s="65">
        <v>18.5</v>
      </c>
      <c r="E70" s="65">
        <v>18.5</v>
      </c>
      <c r="F70" s="65">
        <v>18.5</v>
      </c>
      <c r="G70" s="65">
        <v>18.5</v>
      </c>
      <c r="H70" s="65">
        <v>18.5</v>
      </c>
      <c r="I70" s="65">
        <v>18.5</v>
      </c>
      <c r="J70" s="65">
        <v>18.5</v>
      </c>
      <c r="K70" s="65">
        <v>18.5</v>
      </c>
      <c r="L70" s="65">
        <v>18.5</v>
      </c>
      <c r="M70" s="80">
        <v>18.5</v>
      </c>
    </row>
    <row r="71" spans="1:13" ht="21" x14ac:dyDescent="0.25">
      <c r="A71" s="52" t="s">
        <v>59</v>
      </c>
      <c r="B71" s="65">
        <v>18.5</v>
      </c>
      <c r="C71" s="65">
        <v>18.5</v>
      </c>
      <c r="D71" s="65">
        <v>18.5</v>
      </c>
      <c r="E71" s="65">
        <v>18.5</v>
      </c>
      <c r="F71" s="65">
        <v>18.5</v>
      </c>
      <c r="G71" s="65">
        <v>18.5</v>
      </c>
      <c r="H71" s="65">
        <v>18.5</v>
      </c>
      <c r="I71" s="65">
        <v>18.5</v>
      </c>
      <c r="J71" s="65">
        <v>18.5</v>
      </c>
      <c r="K71" s="65">
        <v>18.5</v>
      </c>
      <c r="L71" s="65">
        <v>18.5</v>
      </c>
      <c r="M71" s="80">
        <v>18.5</v>
      </c>
    </row>
    <row r="72" spans="1:13" ht="21" x14ac:dyDescent="0.25">
      <c r="A72" s="52" t="s">
        <v>60</v>
      </c>
      <c r="B72" s="65">
        <v>18.5</v>
      </c>
      <c r="C72" s="65">
        <v>18.5</v>
      </c>
      <c r="D72" s="65">
        <v>18.5</v>
      </c>
      <c r="E72" s="65">
        <v>18.5</v>
      </c>
      <c r="F72" s="65">
        <v>18.5</v>
      </c>
      <c r="G72" s="65">
        <v>18.5</v>
      </c>
      <c r="H72" s="65">
        <v>18.5</v>
      </c>
      <c r="I72" s="65">
        <v>18.5</v>
      </c>
      <c r="J72" s="65">
        <v>18.5</v>
      </c>
      <c r="K72" s="65">
        <v>18.5</v>
      </c>
      <c r="L72" s="65">
        <v>18.5</v>
      </c>
      <c r="M72" s="80">
        <v>18.5</v>
      </c>
    </row>
    <row r="73" spans="1:13" ht="21" x14ac:dyDescent="0.25">
      <c r="A73" s="52" t="s">
        <v>61</v>
      </c>
      <c r="B73" s="65">
        <v>18.5</v>
      </c>
      <c r="C73" s="65">
        <v>18.5</v>
      </c>
      <c r="D73" s="65">
        <v>18.5</v>
      </c>
      <c r="E73" s="65">
        <v>18.5</v>
      </c>
      <c r="F73" s="65">
        <v>18.5</v>
      </c>
      <c r="G73" s="65">
        <v>18.5</v>
      </c>
      <c r="H73" s="65">
        <v>18.5</v>
      </c>
      <c r="I73" s="65">
        <v>18.5</v>
      </c>
      <c r="J73" s="65">
        <v>18.5</v>
      </c>
      <c r="K73" s="65">
        <v>18.5</v>
      </c>
      <c r="L73" s="65">
        <v>18.5</v>
      </c>
      <c r="M73" s="80">
        <v>18.5</v>
      </c>
    </row>
    <row r="74" spans="1:13" ht="21" x14ac:dyDescent="0.25">
      <c r="A74" s="52" t="s">
        <v>62</v>
      </c>
      <c r="B74" s="65">
        <v>18.5</v>
      </c>
      <c r="C74" s="65">
        <v>18.5</v>
      </c>
      <c r="D74" s="65">
        <v>18.5</v>
      </c>
      <c r="E74" s="65">
        <v>18.5</v>
      </c>
      <c r="F74" s="65">
        <v>18.5</v>
      </c>
      <c r="G74" s="65">
        <v>18.5</v>
      </c>
      <c r="H74" s="65">
        <v>18.5</v>
      </c>
      <c r="I74" s="65">
        <v>18.5</v>
      </c>
      <c r="J74" s="65">
        <v>18.5</v>
      </c>
      <c r="K74" s="65">
        <v>18.5</v>
      </c>
      <c r="L74" s="65">
        <v>18.5</v>
      </c>
      <c r="M74" s="80">
        <v>18.5</v>
      </c>
    </row>
    <row r="75" spans="1:13" ht="21" x14ac:dyDescent="0.25">
      <c r="A75" s="52" t="s">
        <v>63</v>
      </c>
      <c r="B75" s="65">
        <v>18.5</v>
      </c>
      <c r="C75" s="65">
        <v>18.5</v>
      </c>
      <c r="D75" s="65">
        <v>18.5</v>
      </c>
      <c r="E75" s="65">
        <v>18.5</v>
      </c>
      <c r="F75" s="65">
        <v>18.5</v>
      </c>
      <c r="G75" s="65">
        <v>18.5</v>
      </c>
      <c r="H75" s="65">
        <v>18.5</v>
      </c>
      <c r="I75" s="65">
        <v>18.5</v>
      </c>
      <c r="J75" s="65">
        <v>18.5</v>
      </c>
      <c r="K75" s="65">
        <v>18.5</v>
      </c>
      <c r="L75" s="65">
        <v>18.5</v>
      </c>
      <c r="M75" s="80">
        <v>18.5</v>
      </c>
    </row>
    <row r="76" spans="1:13" ht="21" x14ac:dyDescent="0.25">
      <c r="A76" s="52" t="s">
        <v>64</v>
      </c>
      <c r="B76" s="65">
        <v>18.5</v>
      </c>
      <c r="C76" s="65">
        <v>18.5</v>
      </c>
      <c r="D76" s="65">
        <v>18.5</v>
      </c>
      <c r="E76" s="65">
        <v>18.5</v>
      </c>
      <c r="F76" s="65">
        <v>18.5</v>
      </c>
      <c r="G76" s="65">
        <v>18.5</v>
      </c>
      <c r="H76" s="65">
        <v>18.5</v>
      </c>
      <c r="I76" s="65">
        <v>18.5</v>
      </c>
      <c r="J76" s="65">
        <v>18.5</v>
      </c>
      <c r="K76" s="65">
        <v>18.5</v>
      </c>
      <c r="L76" s="65">
        <v>18.5</v>
      </c>
      <c r="M76" s="80">
        <v>18.5</v>
      </c>
    </row>
    <row r="77" spans="1:13" ht="21" x14ac:dyDescent="0.25">
      <c r="A77" s="52" t="s">
        <v>65</v>
      </c>
      <c r="B77" s="65">
        <v>18.5</v>
      </c>
      <c r="C77" s="65">
        <v>18.5</v>
      </c>
      <c r="D77" s="65">
        <v>18.5</v>
      </c>
      <c r="E77" s="65">
        <v>18.5</v>
      </c>
      <c r="F77" s="65">
        <v>18.5</v>
      </c>
      <c r="G77" s="65">
        <v>18.5</v>
      </c>
      <c r="H77" s="65">
        <v>18.5</v>
      </c>
      <c r="I77" s="65">
        <v>18.5</v>
      </c>
      <c r="J77" s="65">
        <v>18.5</v>
      </c>
      <c r="K77" s="65">
        <v>18.5</v>
      </c>
      <c r="L77" s="65">
        <v>18.5</v>
      </c>
      <c r="M77" s="80">
        <v>18.5</v>
      </c>
    </row>
    <row r="78" spans="1:13" ht="21" x14ac:dyDescent="0.25">
      <c r="A78" s="52" t="s">
        <v>66</v>
      </c>
      <c r="B78" s="65">
        <v>18.5</v>
      </c>
      <c r="C78" s="65">
        <v>18.5</v>
      </c>
      <c r="D78" s="65">
        <v>18.5</v>
      </c>
      <c r="E78" s="65">
        <v>18.5</v>
      </c>
      <c r="F78" s="65">
        <v>18.5</v>
      </c>
      <c r="G78" s="65">
        <v>18.5</v>
      </c>
      <c r="H78" s="65">
        <v>18.5</v>
      </c>
      <c r="I78" s="65">
        <v>18.5</v>
      </c>
      <c r="J78" s="65">
        <v>18.5</v>
      </c>
      <c r="K78" s="65">
        <v>18.5</v>
      </c>
      <c r="L78" s="65">
        <v>18.5</v>
      </c>
      <c r="M78" s="80">
        <v>18.5</v>
      </c>
    </row>
    <row r="79" spans="1:13" ht="21" x14ac:dyDescent="0.25">
      <c r="A79" s="52" t="s">
        <v>67</v>
      </c>
      <c r="B79" s="65">
        <v>18.5</v>
      </c>
      <c r="C79" s="65">
        <v>18.5</v>
      </c>
      <c r="D79" s="65">
        <v>18.5</v>
      </c>
      <c r="E79" s="65">
        <v>18.5</v>
      </c>
      <c r="F79" s="65">
        <v>18.5</v>
      </c>
      <c r="G79" s="65">
        <v>18.5</v>
      </c>
      <c r="H79" s="65">
        <v>18.5</v>
      </c>
      <c r="I79" s="65">
        <v>18.5</v>
      </c>
      <c r="J79" s="65">
        <v>18.5</v>
      </c>
      <c r="K79" s="65">
        <v>18.5</v>
      </c>
      <c r="L79" s="65">
        <v>18.5</v>
      </c>
      <c r="M79" s="80">
        <v>18.5</v>
      </c>
    </row>
    <row r="80" spans="1:13" ht="21" x14ac:dyDescent="0.25">
      <c r="A80" s="52" t="s">
        <v>68</v>
      </c>
      <c r="B80" s="65">
        <v>18.5</v>
      </c>
      <c r="C80" s="65">
        <v>18.5</v>
      </c>
      <c r="D80" s="65">
        <v>18.5</v>
      </c>
      <c r="E80" s="65">
        <v>18.5</v>
      </c>
      <c r="F80" s="65">
        <v>18.5</v>
      </c>
      <c r="G80" s="65">
        <v>18.5</v>
      </c>
      <c r="H80" s="65">
        <v>18.5</v>
      </c>
      <c r="I80" s="65">
        <v>18.5</v>
      </c>
      <c r="J80" s="65">
        <v>18.5</v>
      </c>
      <c r="K80" s="65">
        <v>18.5</v>
      </c>
      <c r="L80" s="65">
        <v>18.5</v>
      </c>
      <c r="M80" s="80">
        <v>18.5</v>
      </c>
    </row>
    <row r="81" spans="1:13" ht="21" x14ac:dyDescent="0.25">
      <c r="A81" s="52" t="s">
        <v>69</v>
      </c>
      <c r="B81" s="65">
        <v>18.5</v>
      </c>
      <c r="C81" s="65">
        <v>18.5</v>
      </c>
      <c r="D81" s="65">
        <v>18.5</v>
      </c>
      <c r="E81" s="65">
        <v>18.5</v>
      </c>
      <c r="F81" s="65">
        <v>18.5</v>
      </c>
      <c r="G81" s="65">
        <v>18.5</v>
      </c>
      <c r="H81" s="65">
        <v>18.5</v>
      </c>
      <c r="I81" s="65">
        <v>18.5</v>
      </c>
      <c r="J81" s="65">
        <v>18.5</v>
      </c>
      <c r="K81" s="65">
        <v>18.5</v>
      </c>
      <c r="L81" s="65">
        <v>18.5</v>
      </c>
      <c r="M81" s="80">
        <v>18.5</v>
      </c>
    </row>
    <row r="82" spans="1:13" ht="21" x14ac:dyDescent="0.25">
      <c r="A82" s="52" t="s">
        <v>70</v>
      </c>
      <c r="B82" s="65">
        <v>18.5</v>
      </c>
      <c r="C82" s="65">
        <v>18.5</v>
      </c>
      <c r="D82" s="65">
        <v>18.5</v>
      </c>
      <c r="E82" s="65">
        <v>18.5</v>
      </c>
      <c r="F82" s="65">
        <v>18.5</v>
      </c>
      <c r="G82" s="65">
        <v>18.5</v>
      </c>
      <c r="H82" s="65">
        <v>18.5</v>
      </c>
      <c r="I82" s="65">
        <v>18.5</v>
      </c>
      <c r="J82" s="65">
        <v>18.5</v>
      </c>
      <c r="K82" s="65">
        <v>18.5</v>
      </c>
      <c r="L82" s="65">
        <v>18.5</v>
      </c>
      <c r="M82" s="80">
        <v>18.5</v>
      </c>
    </row>
    <row r="83" spans="1:13" ht="21" x14ac:dyDescent="0.25">
      <c r="A83" s="52" t="s">
        <v>71</v>
      </c>
      <c r="B83" s="65">
        <v>18.5</v>
      </c>
      <c r="C83" s="65">
        <v>18.5</v>
      </c>
      <c r="D83" s="65">
        <v>18.5</v>
      </c>
      <c r="E83" s="65">
        <v>18.5</v>
      </c>
      <c r="F83" s="65">
        <v>18.5</v>
      </c>
      <c r="G83" s="65">
        <v>18.5</v>
      </c>
      <c r="H83" s="65">
        <v>18.5</v>
      </c>
      <c r="I83" s="65">
        <v>18.5</v>
      </c>
      <c r="J83" s="65">
        <v>18.5</v>
      </c>
      <c r="K83" s="65">
        <v>18.5</v>
      </c>
      <c r="L83" s="65">
        <v>18.5</v>
      </c>
      <c r="M83" s="80">
        <v>18.5</v>
      </c>
    </row>
    <row r="84" spans="1:13" ht="21" x14ac:dyDescent="0.25">
      <c r="A84" s="52" t="s">
        <v>72</v>
      </c>
      <c r="B84" s="65">
        <v>18.5</v>
      </c>
      <c r="C84" s="65">
        <v>18.5</v>
      </c>
      <c r="D84" s="65">
        <v>18.5</v>
      </c>
      <c r="E84" s="65">
        <v>18.5</v>
      </c>
      <c r="F84" s="65">
        <v>18.5</v>
      </c>
      <c r="G84" s="65">
        <v>18.5</v>
      </c>
      <c r="H84" s="65">
        <v>18.5</v>
      </c>
      <c r="I84" s="65">
        <v>18.5</v>
      </c>
      <c r="J84" s="65">
        <v>18.5</v>
      </c>
      <c r="K84" s="65">
        <v>18.5</v>
      </c>
      <c r="L84" s="65">
        <v>18.5</v>
      </c>
      <c r="M84" s="80">
        <v>18.5</v>
      </c>
    </row>
    <row r="85" spans="1:13" ht="21" x14ac:dyDescent="0.25">
      <c r="A85" s="52" t="s">
        <v>73</v>
      </c>
      <c r="B85" s="65">
        <v>18.5</v>
      </c>
      <c r="C85" s="65">
        <v>18.5</v>
      </c>
      <c r="D85" s="65">
        <v>18.5</v>
      </c>
      <c r="E85" s="65">
        <v>18.5</v>
      </c>
      <c r="F85" s="65">
        <v>18.5</v>
      </c>
      <c r="G85" s="65">
        <v>18.5</v>
      </c>
      <c r="H85" s="65">
        <v>18.5</v>
      </c>
      <c r="I85" s="65">
        <v>18.5</v>
      </c>
      <c r="J85" s="65">
        <v>18.5</v>
      </c>
      <c r="K85" s="65">
        <v>18.5</v>
      </c>
      <c r="L85" s="65">
        <v>18.5</v>
      </c>
      <c r="M85" s="80">
        <v>18.5</v>
      </c>
    </row>
    <row r="86" spans="1:13" ht="21" x14ac:dyDescent="0.25">
      <c r="A86" s="52" t="s">
        <v>74</v>
      </c>
      <c r="B86" s="65">
        <v>18.5</v>
      </c>
      <c r="C86" s="65">
        <v>18.5</v>
      </c>
      <c r="D86" s="65">
        <v>18.5</v>
      </c>
      <c r="E86" s="65">
        <v>18.5</v>
      </c>
      <c r="F86" s="65">
        <v>18.5</v>
      </c>
      <c r="G86" s="65">
        <v>18.5</v>
      </c>
      <c r="H86" s="65">
        <v>18.5</v>
      </c>
      <c r="I86" s="65">
        <v>18.5</v>
      </c>
      <c r="J86" s="65">
        <v>18.5</v>
      </c>
      <c r="K86" s="65">
        <v>18.5</v>
      </c>
      <c r="L86" s="65">
        <v>18.5</v>
      </c>
      <c r="M86" s="80">
        <v>18.5</v>
      </c>
    </row>
    <row r="87" spans="1:13" ht="21" x14ac:dyDescent="0.25">
      <c r="A87" s="52" t="s">
        <v>75</v>
      </c>
      <c r="B87" s="65">
        <v>18.5</v>
      </c>
      <c r="C87" s="65">
        <v>18.5</v>
      </c>
      <c r="D87" s="65">
        <v>18.5</v>
      </c>
      <c r="E87" s="65">
        <v>18.5</v>
      </c>
      <c r="F87" s="65">
        <v>18.5</v>
      </c>
      <c r="G87" s="65">
        <v>18.5</v>
      </c>
      <c r="H87" s="65">
        <v>18.5</v>
      </c>
      <c r="I87" s="65">
        <v>18.5</v>
      </c>
      <c r="J87" s="65">
        <v>18.5</v>
      </c>
      <c r="K87" s="65">
        <v>18.5</v>
      </c>
      <c r="L87" s="65">
        <v>18.5</v>
      </c>
      <c r="M87" s="80">
        <v>18.5</v>
      </c>
    </row>
    <row r="88" spans="1:13" ht="21" x14ac:dyDescent="0.25">
      <c r="A88" s="52" t="s">
        <v>76</v>
      </c>
      <c r="B88" s="65">
        <v>18.5</v>
      </c>
      <c r="C88" s="65">
        <v>18.5</v>
      </c>
      <c r="D88" s="65">
        <v>18.5</v>
      </c>
      <c r="E88" s="65">
        <v>18.5</v>
      </c>
      <c r="F88" s="65">
        <v>18.5</v>
      </c>
      <c r="G88" s="65">
        <v>18.5</v>
      </c>
      <c r="H88" s="65">
        <v>18.5</v>
      </c>
      <c r="I88" s="65">
        <v>18.5</v>
      </c>
      <c r="J88" s="65">
        <v>18.5</v>
      </c>
      <c r="K88" s="65">
        <v>18.5</v>
      </c>
      <c r="L88" s="65">
        <v>18.5</v>
      </c>
      <c r="M88" s="80">
        <v>18.5</v>
      </c>
    </row>
    <row r="89" spans="1:13" ht="21" x14ac:dyDescent="0.25">
      <c r="A89" s="52" t="s">
        <v>77</v>
      </c>
      <c r="B89" s="65">
        <v>18.5</v>
      </c>
      <c r="C89" s="65">
        <v>18.5</v>
      </c>
      <c r="D89" s="65">
        <v>18.5</v>
      </c>
      <c r="E89" s="65">
        <v>18.5</v>
      </c>
      <c r="F89" s="65">
        <v>18.5</v>
      </c>
      <c r="G89" s="65">
        <v>18.5</v>
      </c>
      <c r="H89" s="65">
        <v>18.5</v>
      </c>
      <c r="I89" s="65">
        <v>18.5</v>
      </c>
      <c r="J89" s="65">
        <v>18.5</v>
      </c>
      <c r="K89" s="65">
        <v>18.5</v>
      </c>
      <c r="L89" s="65">
        <v>18.5</v>
      </c>
      <c r="M89" s="80">
        <v>18.5</v>
      </c>
    </row>
    <row r="90" spans="1:13" ht="21" x14ac:dyDescent="0.25">
      <c r="A90" s="52" t="s">
        <v>78</v>
      </c>
      <c r="B90" s="65">
        <v>18.5</v>
      </c>
      <c r="C90" s="65">
        <v>18.5</v>
      </c>
      <c r="D90" s="65">
        <v>18.5</v>
      </c>
      <c r="E90" s="65">
        <v>18.5</v>
      </c>
      <c r="F90" s="65">
        <v>18.5</v>
      </c>
      <c r="G90" s="65">
        <v>18.5</v>
      </c>
      <c r="H90" s="65">
        <v>18.5</v>
      </c>
      <c r="I90" s="65">
        <v>18.5</v>
      </c>
      <c r="J90" s="65">
        <v>18.5</v>
      </c>
      <c r="K90" s="65">
        <v>18.5</v>
      </c>
      <c r="L90" s="65">
        <v>18.5</v>
      </c>
      <c r="M90" s="80">
        <v>18.5</v>
      </c>
    </row>
    <row r="91" spans="1:13" ht="21" x14ac:dyDescent="0.25">
      <c r="A91" s="52" t="s">
        <v>79</v>
      </c>
      <c r="B91" s="65">
        <v>18.5</v>
      </c>
      <c r="C91" s="65">
        <v>18.5</v>
      </c>
      <c r="D91" s="65">
        <v>18.5</v>
      </c>
      <c r="E91" s="65">
        <v>18.5</v>
      </c>
      <c r="F91" s="65">
        <v>18.5</v>
      </c>
      <c r="G91" s="65">
        <v>18.5</v>
      </c>
      <c r="H91" s="65">
        <v>18.5</v>
      </c>
      <c r="I91" s="65">
        <v>18.5</v>
      </c>
      <c r="J91" s="65">
        <v>18.5</v>
      </c>
      <c r="K91" s="65">
        <v>18.5</v>
      </c>
      <c r="L91" s="65">
        <v>18.5</v>
      </c>
      <c r="M91" s="80">
        <v>18.5</v>
      </c>
    </row>
    <row r="92" spans="1:13" ht="21" x14ac:dyDescent="0.25">
      <c r="A92" s="52" t="s">
        <v>80</v>
      </c>
      <c r="B92" s="65">
        <v>18.5</v>
      </c>
      <c r="C92" s="65">
        <v>18.5</v>
      </c>
      <c r="D92" s="65">
        <v>18.5</v>
      </c>
      <c r="E92" s="65">
        <v>18.5</v>
      </c>
      <c r="F92" s="65">
        <v>18.5</v>
      </c>
      <c r="G92" s="65">
        <v>18.5</v>
      </c>
      <c r="H92" s="65">
        <v>18.5</v>
      </c>
      <c r="I92" s="65">
        <v>18.5</v>
      </c>
      <c r="J92" s="65">
        <v>18.5</v>
      </c>
      <c r="K92" s="65">
        <v>18.5</v>
      </c>
      <c r="L92" s="65">
        <v>18.5</v>
      </c>
      <c r="M92" s="80">
        <v>18.5</v>
      </c>
    </row>
    <row r="93" spans="1:13" ht="21" x14ac:dyDescent="0.25">
      <c r="A93" s="52" t="s">
        <v>81</v>
      </c>
      <c r="B93" s="65">
        <v>18.5</v>
      </c>
      <c r="C93" s="65">
        <v>18.5</v>
      </c>
      <c r="D93" s="65">
        <v>18.5</v>
      </c>
      <c r="E93" s="65">
        <v>18.5</v>
      </c>
      <c r="F93" s="65">
        <v>18.5</v>
      </c>
      <c r="G93" s="65">
        <v>18.5</v>
      </c>
      <c r="H93" s="65">
        <v>18.5</v>
      </c>
      <c r="I93" s="65">
        <v>18.5</v>
      </c>
      <c r="J93" s="65">
        <v>18.5</v>
      </c>
      <c r="K93" s="65">
        <v>18.5</v>
      </c>
      <c r="L93" s="65">
        <v>18.5</v>
      </c>
      <c r="M93" s="80">
        <v>18.5</v>
      </c>
    </row>
    <row r="94" spans="1:13" ht="21" x14ac:dyDescent="0.25">
      <c r="A94" s="52" t="s">
        <v>82</v>
      </c>
      <c r="B94" s="65">
        <v>18.5</v>
      </c>
      <c r="C94" s="65">
        <v>18.5</v>
      </c>
      <c r="D94" s="65">
        <v>18.5</v>
      </c>
      <c r="E94" s="65">
        <v>18.5</v>
      </c>
      <c r="F94" s="65">
        <v>18.5</v>
      </c>
      <c r="G94" s="65">
        <v>18.5</v>
      </c>
      <c r="H94" s="65">
        <v>18.5</v>
      </c>
      <c r="I94" s="65">
        <v>18.5</v>
      </c>
      <c r="J94" s="65">
        <v>18.5</v>
      </c>
      <c r="K94" s="65">
        <v>18.5</v>
      </c>
      <c r="L94" s="65">
        <v>18.5</v>
      </c>
      <c r="M94" s="80">
        <v>18.5</v>
      </c>
    </row>
    <row r="95" spans="1:13" ht="21" x14ac:dyDescent="0.25">
      <c r="A95" s="52" t="s">
        <v>83</v>
      </c>
      <c r="B95" s="65">
        <v>18.5</v>
      </c>
      <c r="C95" s="65">
        <v>18.5</v>
      </c>
      <c r="D95" s="65">
        <v>18.5</v>
      </c>
      <c r="E95" s="65">
        <v>18.5</v>
      </c>
      <c r="F95" s="65">
        <v>18.5</v>
      </c>
      <c r="G95" s="65">
        <v>18.5</v>
      </c>
      <c r="H95" s="65">
        <v>18.5</v>
      </c>
      <c r="I95" s="65">
        <v>18.5</v>
      </c>
      <c r="J95" s="65">
        <v>18.5</v>
      </c>
      <c r="K95" s="65">
        <v>18.5</v>
      </c>
      <c r="L95" s="65">
        <v>18.5</v>
      </c>
      <c r="M95" s="80">
        <v>18.5</v>
      </c>
    </row>
    <row r="96" spans="1:13" ht="21" x14ac:dyDescent="0.25">
      <c r="A96" s="52" t="s">
        <v>84</v>
      </c>
      <c r="B96" s="65">
        <v>18.5</v>
      </c>
      <c r="C96" s="65">
        <v>18.5</v>
      </c>
      <c r="D96" s="65">
        <v>18.5</v>
      </c>
      <c r="E96" s="65">
        <v>18.5</v>
      </c>
      <c r="F96" s="65">
        <v>18.5</v>
      </c>
      <c r="G96" s="65">
        <v>18.5</v>
      </c>
      <c r="H96" s="65">
        <v>18.5</v>
      </c>
      <c r="I96" s="65">
        <v>18.5</v>
      </c>
      <c r="J96" s="65">
        <v>18.5</v>
      </c>
      <c r="K96" s="65">
        <v>18.5</v>
      </c>
      <c r="L96" s="65">
        <v>18.5</v>
      </c>
      <c r="M96" s="80">
        <v>18.5</v>
      </c>
    </row>
    <row r="97" spans="1:13" ht="21" x14ac:dyDescent="0.25">
      <c r="A97" s="52" t="s">
        <v>85</v>
      </c>
      <c r="B97" s="65">
        <v>18.5</v>
      </c>
      <c r="C97" s="65">
        <v>18.5</v>
      </c>
      <c r="D97" s="65">
        <v>18.5</v>
      </c>
      <c r="E97" s="65">
        <v>18.5</v>
      </c>
      <c r="F97" s="65">
        <v>18.5</v>
      </c>
      <c r="G97" s="65">
        <v>18.5</v>
      </c>
      <c r="H97" s="65">
        <v>18.5</v>
      </c>
      <c r="I97" s="65">
        <v>18.5</v>
      </c>
      <c r="J97" s="65">
        <v>18.5</v>
      </c>
      <c r="K97" s="65">
        <v>18.5</v>
      </c>
      <c r="L97" s="65">
        <v>18.5</v>
      </c>
      <c r="M97" s="80">
        <v>18.5</v>
      </c>
    </row>
    <row r="98" spans="1:13" ht="21" x14ac:dyDescent="0.25">
      <c r="A98" s="52" t="s">
        <v>86</v>
      </c>
      <c r="B98" s="65">
        <v>18.5</v>
      </c>
      <c r="C98" s="65">
        <v>18.5</v>
      </c>
      <c r="D98" s="65">
        <v>18.5</v>
      </c>
      <c r="E98" s="65">
        <v>18.5</v>
      </c>
      <c r="F98" s="65">
        <v>18.5</v>
      </c>
      <c r="G98" s="65">
        <v>18.5</v>
      </c>
      <c r="H98" s="65">
        <v>18.5</v>
      </c>
      <c r="I98" s="65">
        <v>18.5</v>
      </c>
      <c r="J98" s="65">
        <v>18.5</v>
      </c>
      <c r="K98" s="65">
        <v>18.5</v>
      </c>
      <c r="L98" s="65">
        <v>18.5</v>
      </c>
      <c r="M98" s="80">
        <v>18.5</v>
      </c>
    </row>
    <row r="99" spans="1:13" ht="21" x14ac:dyDescent="0.25">
      <c r="A99" s="52" t="s">
        <v>87</v>
      </c>
      <c r="B99" s="65">
        <v>18.5</v>
      </c>
      <c r="C99" s="65">
        <v>18.5</v>
      </c>
      <c r="D99" s="65">
        <v>18.5</v>
      </c>
      <c r="E99" s="65">
        <v>18.5</v>
      </c>
      <c r="F99" s="65">
        <v>18.5</v>
      </c>
      <c r="G99" s="65">
        <v>18.5</v>
      </c>
      <c r="H99" s="65">
        <v>18.5</v>
      </c>
      <c r="I99" s="65">
        <v>18.5</v>
      </c>
      <c r="J99" s="65">
        <v>18.5</v>
      </c>
      <c r="K99" s="65">
        <v>18.5</v>
      </c>
      <c r="L99" s="65">
        <v>18.5</v>
      </c>
      <c r="M99" s="80">
        <v>18.5</v>
      </c>
    </row>
    <row r="100" spans="1:13" ht="21" x14ac:dyDescent="0.25">
      <c r="A100" s="52" t="s">
        <v>88</v>
      </c>
      <c r="B100" s="65">
        <v>18.5</v>
      </c>
      <c r="C100" s="65">
        <v>18.5</v>
      </c>
      <c r="D100" s="65">
        <v>18.5</v>
      </c>
      <c r="E100" s="65">
        <v>18.5</v>
      </c>
      <c r="F100" s="65">
        <v>18.5</v>
      </c>
      <c r="G100" s="65">
        <v>18.5</v>
      </c>
      <c r="H100" s="65">
        <v>18.5</v>
      </c>
      <c r="I100" s="65">
        <v>18.5</v>
      </c>
      <c r="J100" s="65">
        <v>18.5</v>
      </c>
      <c r="K100" s="65">
        <v>18.5</v>
      </c>
      <c r="L100" s="65">
        <v>18.5</v>
      </c>
      <c r="M100" s="80">
        <v>18.5</v>
      </c>
    </row>
    <row r="101" spans="1:13" ht="21" x14ac:dyDescent="0.25">
      <c r="A101" s="52" t="s">
        <v>89</v>
      </c>
      <c r="B101" s="65">
        <v>18.5</v>
      </c>
      <c r="C101" s="65">
        <v>18.5</v>
      </c>
      <c r="D101" s="65">
        <v>18.5</v>
      </c>
      <c r="E101" s="65">
        <v>18.5</v>
      </c>
      <c r="F101" s="65">
        <v>18.5</v>
      </c>
      <c r="G101" s="65">
        <v>18.5</v>
      </c>
      <c r="H101" s="65">
        <v>18.5</v>
      </c>
      <c r="I101" s="65">
        <v>18.5</v>
      </c>
      <c r="J101" s="65">
        <v>18.5</v>
      </c>
      <c r="K101" s="65">
        <v>18.5</v>
      </c>
      <c r="L101" s="65">
        <v>18.5</v>
      </c>
      <c r="M101" s="80">
        <v>18.5</v>
      </c>
    </row>
    <row r="102" spans="1:13" ht="21" x14ac:dyDescent="0.25">
      <c r="A102" s="52" t="s">
        <v>90</v>
      </c>
      <c r="B102" s="65">
        <v>18.5</v>
      </c>
      <c r="C102" s="65">
        <v>18.5</v>
      </c>
      <c r="D102" s="65">
        <v>18.5</v>
      </c>
      <c r="E102" s="65">
        <v>18.5</v>
      </c>
      <c r="F102" s="65">
        <v>18.5</v>
      </c>
      <c r="G102" s="65">
        <v>18.5</v>
      </c>
      <c r="H102" s="65">
        <v>18.5</v>
      </c>
      <c r="I102" s="65">
        <v>18.5</v>
      </c>
      <c r="J102" s="65">
        <v>18.5</v>
      </c>
      <c r="K102" s="65">
        <v>18.5</v>
      </c>
      <c r="L102" s="65">
        <v>18.5</v>
      </c>
      <c r="M102" s="80">
        <v>18.5</v>
      </c>
    </row>
    <row r="103" spans="1:13" ht="21" x14ac:dyDescent="0.25">
      <c r="A103" s="52" t="s">
        <v>91</v>
      </c>
      <c r="B103" s="65">
        <v>18.5</v>
      </c>
      <c r="C103" s="65">
        <v>18.5</v>
      </c>
      <c r="D103" s="65">
        <v>18.5</v>
      </c>
      <c r="E103" s="65">
        <v>18.5</v>
      </c>
      <c r="F103" s="65">
        <v>18.5</v>
      </c>
      <c r="G103" s="65">
        <v>18.5</v>
      </c>
      <c r="H103" s="65">
        <v>18.5</v>
      </c>
      <c r="I103" s="65">
        <v>18.5</v>
      </c>
      <c r="J103" s="65">
        <v>18.5</v>
      </c>
      <c r="K103" s="65">
        <v>18.5</v>
      </c>
      <c r="L103" s="65">
        <v>18.5</v>
      </c>
      <c r="M103" s="80">
        <v>18.5</v>
      </c>
    </row>
    <row r="104" spans="1:13" ht="21" x14ac:dyDescent="0.25">
      <c r="A104" s="52" t="s">
        <v>92</v>
      </c>
      <c r="B104" s="65">
        <v>18.5</v>
      </c>
      <c r="C104" s="65">
        <v>18.5</v>
      </c>
      <c r="D104" s="65">
        <v>18.5</v>
      </c>
      <c r="E104" s="65">
        <v>18.5</v>
      </c>
      <c r="F104" s="65">
        <v>18.5</v>
      </c>
      <c r="G104" s="65">
        <v>18.5</v>
      </c>
      <c r="H104" s="65">
        <v>18.5</v>
      </c>
      <c r="I104" s="65">
        <v>18.5</v>
      </c>
      <c r="J104" s="65">
        <v>18.5</v>
      </c>
      <c r="K104" s="65">
        <v>18.5</v>
      </c>
      <c r="L104" s="65">
        <v>18.5</v>
      </c>
      <c r="M104" s="80">
        <v>18.5</v>
      </c>
    </row>
    <row r="105" spans="1:13" ht="21" x14ac:dyDescent="0.25">
      <c r="A105" s="52" t="s">
        <v>93</v>
      </c>
      <c r="B105" s="65">
        <v>18.5</v>
      </c>
      <c r="C105" s="65">
        <v>18.5</v>
      </c>
      <c r="D105" s="65">
        <v>18.5</v>
      </c>
      <c r="E105" s="65">
        <v>18.5</v>
      </c>
      <c r="F105" s="65">
        <v>18.5</v>
      </c>
      <c r="G105" s="65">
        <v>18.5</v>
      </c>
      <c r="H105" s="65">
        <v>18.5</v>
      </c>
      <c r="I105" s="65">
        <v>18.5</v>
      </c>
      <c r="J105" s="65">
        <v>18.5</v>
      </c>
      <c r="K105" s="65">
        <v>18.5</v>
      </c>
      <c r="L105" s="65">
        <v>18.5</v>
      </c>
      <c r="M105" s="80">
        <v>18.5</v>
      </c>
    </row>
    <row r="106" spans="1:13" ht="21" x14ac:dyDescent="0.25">
      <c r="A106" s="52" t="s">
        <v>94</v>
      </c>
      <c r="B106" s="65">
        <v>18.5</v>
      </c>
      <c r="C106" s="65">
        <v>18.5</v>
      </c>
      <c r="D106" s="65">
        <v>18.5</v>
      </c>
      <c r="E106" s="65">
        <v>18.5</v>
      </c>
      <c r="F106" s="65">
        <v>18.5</v>
      </c>
      <c r="G106" s="65">
        <v>18.5</v>
      </c>
      <c r="H106" s="65">
        <v>18.5</v>
      </c>
      <c r="I106" s="65">
        <v>18.5</v>
      </c>
      <c r="J106" s="65">
        <v>18.5</v>
      </c>
      <c r="K106" s="65">
        <v>18.5</v>
      </c>
      <c r="L106" s="65">
        <v>18.5</v>
      </c>
      <c r="M106" s="80">
        <v>18.5</v>
      </c>
    </row>
    <row r="107" spans="1:13" ht="21" x14ac:dyDescent="0.25">
      <c r="A107" s="52" t="s">
        <v>95</v>
      </c>
      <c r="B107" s="65">
        <v>18.5</v>
      </c>
      <c r="C107" s="65">
        <v>18.5</v>
      </c>
      <c r="D107" s="65">
        <v>18.5</v>
      </c>
      <c r="E107" s="65">
        <v>18.5</v>
      </c>
      <c r="F107" s="65">
        <v>18.5</v>
      </c>
      <c r="G107" s="65">
        <v>18.5</v>
      </c>
      <c r="H107" s="65">
        <v>18.5</v>
      </c>
      <c r="I107" s="65">
        <v>18.5</v>
      </c>
      <c r="J107" s="65">
        <v>18.5</v>
      </c>
      <c r="K107" s="65">
        <v>18.5</v>
      </c>
      <c r="L107" s="65">
        <v>18.5</v>
      </c>
      <c r="M107" s="80">
        <v>18.5</v>
      </c>
    </row>
    <row r="108" spans="1:13" ht="21" x14ac:dyDescent="0.25">
      <c r="A108" s="52" t="s">
        <v>96</v>
      </c>
      <c r="B108" s="65">
        <v>18.5</v>
      </c>
      <c r="C108" s="65">
        <v>18.5</v>
      </c>
      <c r="D108" s="65">
        <v>18.5</v>
      </c>
      <c r="E108" s="65">
        <v>18.5</v>
      </c>
      <c r="F108" s="65">
        <v>18.5</v>
      </c>
      <c r="G108" s="65">
        <v>18.5</v>
      </c>
      <c r="H108" s="65">
        <v>18.5</v>
      </c>
      <c r="I108" s="65">
        <v>18.5</v>
      </c>
      <c r="J108" s="65">
        <v>18.5</v>
      </c>
      <c r="K108" s="65">
        <v>18.5</v>
      </c>
      <c r="L108" s="65">
        <v>18.5</v>
      </c>
      <c r="M108" s="80">
        <v>18.5</v>
      </c>
    </row>
    <row r="109" spans="1:13" ht="21" x14ac:dyDescent="0.25">
      <c r="A109" s="52" t="s">
        <v>97</v>
      </c>
      <c r="B109" s="65">
        <v>18.5</v>
      </c>
      <c r="C109" s="65">
        <v>18.5</v>
      </c>
      <c r="D109" s="65">
        <v>18.5</v>
      </c>
      <c r="E109" s="65">
        <v>18.5</v>
      </c>
      <c r="F109" s="65">
        <v>18.5</v>
      </c>
      <c r="G109" s="65">
        <v>18.5</v>
      </c>
      <c r="H109" s="65">
        <v>18.5</v>
      </c>
      <c r="I109" s="65">
        <v>18.5</v>
      </c>
      <c r="J109" s="65">
        <v>18.5</v>
      </c>
      <c r="K109" s="65">
        <v>18.5</v>
      </c>
      <c r="L109" s="65">
        <v>18.5</v>
      </c>
      <c r="M109" s="80">
        <v>18.5</v>
      </c>
    </row>
    <row r="110" spans="1:13" ht="21" x14ac:dyDescent="0.25">
      <c r="A110" s="52" t="s">
        <v>98</v>
      </c>
      <c r="B110" s="65">
        <v>18.5</v>
      </c>
      <c r="C110" s="65">
        <v>18.5</v>
      </c>
      <c r="D110" s="65">
        <v>18.5</v>
      </c>
      <c r="E110" s="65">
        <v>18.5</v>
      </c>
      <c r="F110" s="65">
        <v>18.5</v>
      </c>
      <c r="G110" s="65">
        <v>18.5</v>
      </c>
      <c r="H110" s="65">
        <v>18.5</v>
      </c>
      <c r="I110" s="65">
        <v>18.5</v>
      </c>
      <c r="J110" s="65">
        <v>18.5</v>
      </c>
      <c r="K110" s="65">
        <v>18.5</v>
      </c>
      <c r="L110" s="65">
        <v>18.5</v>
      </c>
      <c r="M110" s="80">
        <v>18.5</v>
      </c>
    </row>
    <row r="111" spans="1:13" ht="21" x14ac:dyDescent="0.25">
      <c r="A111" s="52" t="s">
        <v>99</v>
      </c>
      <c r="B111" s="65">
        <v>18.5</v>
      </c>
      <c r="C111" s="65">
        <v>18.5</v>
      </c>
      <c r="D111" s="65">
        <v>18.5</v>
      </c>
      <c r="E111" s="65">
        <v>18.5</v>
      </c>
      <c r="F111" s="65">
        <v>18.5</v>
      </c>
      <c r="G111" s="65">
        <v>18.5</v>
      </c>
      <c r="H111" s="65">
        <v>18.5</v>
      </c>
      <c r="I111" s="65">
        <v>18.5</v>
      </c>
      <c r="J111" s="65">
        <v>18.5</v>
      </c>
      <c r="K111" s="65">
        <v>18.5</v>
      </c>
      <c r="L111" s="65">
        <v>18.5</v>
      </c>
      <c r="M111" s="80">
        <v>18.5</v>
      </c>
    </row>
    <row r="112" spans="1:13" ht="21" x14ac:dyDescent="0.25">
      <c r="A112" s="52" t="s">
        <v>100</v>
      </c>
      <c r="B112" s="65">
        <v>18.5</v>
      </c>
      <c r="C112" s="65">
        <v>18.5</v>
      </c>
      <c r="D112" s="65">
        <v>18.5</v>
      </c>
      <c r="E112" s="65">
        <v>18.5</v>
      </c>
      <c r="F112" s="65">
        <v>18.5</v>
      </c>
      <c r="G112" s="65">
        <v>18.5</v>
      </c>
      <c r="H112" s="65">
        <v>18.5</v>
      </c>
      <c r="I112" s="65">
        <v>18.5</v>
      </c>
      <c r="J112" s="65">
        <v>18.5</v>
      </c>
      <c r="K112" s="65">
        <v>18.5</v>
      </c>
      <c r="L112" s="65">
        <v>18.5</v>
      </c>
      <c r="M112" s="80">
        <v>18.5</v>
      </c>
    </row>
    <row r="113" spans="1:13" ht="21" x14ac:dyDescent="0.25">
      <c r="A113" s="52" t="s">
        <v>101</v>
      </c>
      <c r="B113" s="65">
        <v>18.5</v>
      </c>
      <c r="C113" s="65">
        <v>18.5</v>
      </c>
      <c r="D113" s="65">
        <v>18.5</v>
      </c>
      <c r="E113" s="65">
        <v>18.5</v>
      </c>
      <c r="F113" s="65">
        <v>18.5</v>
      </c>
      <c r="G113" s="65">
        <v>18.5</v>
      </c>
      <c r="H113" s="65">
        <v>18.5</v>
      </c>
      <c r="I113" s="65">
        <v>18.5</v>
      </c>
      <c r="J113" s="65">
        <v>18.5</v>
      </c>
      <c r="K113" s="65">
        <v>18.5</v>
      </c>
      <c r="L113" s="65">
        <v>18.5</v>
      </c>
      <c r="M113" s="80">
        <v>18.5</v>
      </c>
    </row>
    <row r="114" spans="1:13" ht="21" x14ac:dyDescent="0.25">
      <c r="A114" s="52" t="s">
        <v>102</v>
      </c>
      <c r="B114" s="65">
        <v>18.5</v>
      </c>
      <c r="C114" s="65">
        <v>18.5</v>
      </c>
      <c r="D114" s="65">
        <v>18.5</v>
      </c>
      <c r="E114" s="65">
        <v>18.5</v>
      </c>
      <c r="F114" s="65">
        <v>18.5</v>
      </c>
      <c r="G114" s="65">
        <v>18.5</v>
      </c>
      <c r="H114" s="65">
        <v>18.5</v>
      </c>
      <c r="I114" s="65">
        <v>18.5</v>
      </c>
      <c r="J114" s="65">
        <v>18.5</v>
      </c>
      <c r="K114" s="65">
        <v>18.5</v>
      </c>
      <c r="L114" s="65">
        <v>18.5</v>
      </c>
      <c r="M114" s="80">
        <v>18.5</v>
      </c>
    </row>
    <row r="115" spans="1:13" ht="21" x14ac:dyDescent="0.25">
      <c r="A115" s="52" t="s">
        <v>103</v>
      </c>
      <c r="B115" s="65">
        <v>18.5</v>
      </c>
      <c r="C115" s="65">
        <v>18.5</v>
      </c>
      <c r="D115" s="65">
        <v>18.5</v>
      </c>
      <c r="E115" s="65">
        <v>18.5</v>
      </c>
      <c r="F115" s="65">
        <v>18.5</v>
      </c>
      <c r="G115" s="65">
        <v>18.5</v>
      </c>
      <c r="H115" s="65">
        <v>18.5</v>
      </c>
      <c r="I115" s="65">
        <v>18.5</v>
      </c>
      <c r="J115" s="65">
        <v>18.5</v>
      </c>
      <c r="K115" s="65">
        <v>18.5</v>
      </c>
      <c r="L115" s="65">
        <v>18.5</v>
      </c>
      <c r="M115" s="80">
        <v>18.5</v>
      </c>
    </row>
    <row r="116" spans="1:13" ht="21" x14ac:dyDescent="0.25">
      <c r="A116" s="52" t="s">
        <v>104</v>
      </c>
      <c r="B116" s="65">
        <v>18.5</v>
      </c>
      <c r="C116" s="65">
        <v>18.5</v>
      </c>
      <c r="D116" s="65">
        <v>18.5</v>
      </c>
      <c r="E116" s="65">
        <v>18.5</v>
      </c>
      <c r="F116" s="65">
        <v>18.5</v>
      </c>
      <c r="G116" s="65">
        <v>18.5</v>
      </c>
      <c r="H116" s="65">
        <v>18.5</v>
      </c>
      <c r="I116" s="65">
        <v>18.5</v>
      </c>
      <c r="J116" s="65">
        <v>18.5</v>
      </c>
      <c r="K116" s="65">
        <v>18.5</v>
      </c>
      <c r="L116" s="65">
        <v>18.5</v>
      </c>
      <c r="M116" s="80">
        <v>18.5</v>
      </c>
    </row>
    <row r="117" spans="1:13" ht="21" x14ac:dyDescent="0.25">
      <c r="A117" s="52" t="s">
        <v>105</v>
      </c>
      <c r="B117" s="65">
        <v>18.5</v>
      </c>
      <c r="C117" s="65">
        <v>18.5</v>
      </c>
      <c r="D117" s="65">
        <v>18.5</v>
      </c>
      <c r="E117" s="65">
        <v>18.5</v>
      </c>
      <c r="F117" s="65">
        <v>18.5</v>
      </c>
      <c r="G117" s="65">
        <v>18.5</v>
      </c>
      <c r="H117" s="65">
        <v>18.5</v>
      </c>
      <c r="I117" s="65">
        <v>18.5</v>
      </c>
      <c r="J117" s="65">
        <v>18.5</v>
      </c>
      <c r="K117" s="65">
        <v>18.5</v>
      </c>
      <c r="L117" s="65">
        <v>18.5</v>
      </c>
      <c r="M117" s="80">
        <v>18.5</v>
      </c>
    </row>
    <row r="118" spans="1:13" ht="21" x14ac:dyDescent="0.25">
      <c r="A118" s="52" t="s">
        <v>106</v>
      </c>
      <c r="B118" s="65">
        <v>18.5</v>
      </c>
      <c r="C118" s="65">
        <v>18.5</v>
      </c>
      <c r="D118" s="65">
        <v>18.5</v>
      </c>
      <c r="E118" s="65">
        <v>18.5</v>
      </c>
      <c r="F118" s="65">
        <v>18.5</v>
      </c>
      <c r="G118" s="65">
        <v>18.5</v>
      </c>
      <c r="H118" s="65">
        <v>18.5</v>
      </c>
      <c r="I118" s="65">
        <v>18.5</v>
      </c>
      <c r="J118" s="65">
        <v>18.5</v>
      </c>
      <c r="K118" s="65">
        <v>18.5</v>
      </c>
      <c r="L118" s="65">
        <v>18.5</v>
      </c>
      <c r="M118" s="80">
        <v>18.5</v>
      </c>
    </row>
    <row r="119" spans="1:13" ht="21" x14ac:dyDescent="0.25">
      <c r="A119" s="52" t="s">
        <v>107</v>
      </c>
      <c r="B119" s="65">
        <v>18.5</v>
      </c>
      <c r="C119" s="65">
        <v>18.5</v>
      </c>
      <c r="D119" s="65">
        <v>18.5</v>
      </c>
      <c r="E119" s="65">
        <v>18.5</v>
      </c>
      <c r="F119" s="65">
        <v>18.5</v>
      </c>
      <c r="G119" s="65">
        <v>18.5</v>
      </c>
      <c r="H119" s="65">
        <v>18.5</v>
      </c>
      <c r="I119" s="65">
        <v>18.5</v>
      </c>
      <c r="J119" s="65">
        <v>18.5</v>
      </c>
      <c r="K119" s="65">
        <v>18.5</v>
      </c>
      <c r="L119" s="65">
        <v>18.5</v>
      </c>
      <c r="M119" s="80">
        <v>18.5</v>
      </c>
    </row>
    <row r="120" spans="1:13" ht="21" x14ac:dyDescent="0.25">
      <c r="A120" s="52" t="s">
        <v>108</v>
      </c>
      <c r="B120" s="65">
        <v>18.5</v>
      </c>
      <c r="C120" s="65">
        <v>18.5</v>
      </c>
      <c r="D120" s="65">
        <v>18.5</v>
      </c>
      <c r="E120" s="65">
        <v>18.5</v>
      </c>
      <c r="F120" s="65">
        <v>18.5</v>
      </c>
      <c r="G120" s="65">
        <v>18.5</v>
      </c>
      <c r="H120" s="65">
        <v>18.5</v>
      </c>
      <c r="I120" s="65">
        <v>18.5</v>
      </c>
      <c r="J120" s="65">
        <v>18.5</v>
      </c>
      <c r="K120" s="65">
        <v>18.5</v>
      </c>
      <c r="L120" s="65">
        <v>18.5</v>
      </c>
      <c r="M120" s="80">
        <v>18.5</v>
      </c>
    </row>
    <row r="121" spans="1:13" ht="21" x14ac:dyDescent="0.25">
      <c r="A121" s="52" t="s">
        <v>109</v>
      </c>
      <c r="B121" s="65">
        <v>18.5</v>
      </c>
      <c r="C121" s="65">
        <v>18.5</v>
      </c>
      <c r="D121" s="65">
        <v>18.5</v>
      </c>
      <c r="E121" s="65">
        <v>18.5</v>
      </c>
      <c r="F121" s="65">
        <v>18.5</v>
      </c>
      <c r="G121" s="65">
        <v>18.5</v>
      </c>
      <c r="H121" s="65">
        <v>18.5</v>
      </c>
      <c r="I121" s="65">
        <v>18.5</v>
      </c>
      <c r="J121" s="65">
        <v>18.5</v>
      </c>
      <c r="K121" s="65">
        <v>18.5</v>
      </c>
      <c r="L121" s="65">
        <v>18.5</v>
      </c>
      <c r="M121" s="80">
        <v>18.5</v>
      </c>
    </row>
    <row r="122" spans="1:13" ht="21" x14ac:dyDescent="0.25">
      <c r="A122" s="52" t="s">
        <v>110</v>
      </c>
      <c r="B122" s="65">
        <v>18.5</v>
      </c>
      <c r="C122" s="65">
        <v>18.5</v>
      </c>
      <c r="D122" s="65">
        <v>18.5</v>
      </c>
      <c r="E122" s="65">
        <v>18.5</v>
      </c>
      <c r="F122" s="65">
        <v>18.5</v>
      </c>
      <c r="G122" s="65">
        <v>18.5</v>
      </c>
      <c r="H122" s="65">
        <v>18.5</v>
      </c>
      <c r="I122" s="65">
        <v>18.5</v>
      </c>
      <c r="J122" s="65">
        <v>18.5</v>
      </c>
      <c r="K122" s="65">
        <v>18.5</v>
      </c>
      <c r="L122" s="65">
        <v>18.5</v>
      </c>
      <c r="M122" s="80">
        <v>18.5</v>
      </c>
    </row>
    <row r="123" spans="1:13" ht="21" x14ac:dyDescent="0.25">
      <c r="A123" s="52" t="s">
        <v>111</v>
      </c>
      <c r="B123" s="65">
        <v>18.5</v>
      </c>
      <c r="C123" s="65">
        <v>18.5</v>
      </c>
      <c r="D123" s="65">
        <v>18.5</v>
      </c>
      <c r="E123" s="65">
        <v>18.5</v>
      </c>
      <c r="F123" s="65">
        <v>18.5</v>
      </c>
      <c r="G123" s="65">
        <v>18.5</v>
      </c>
      <c r="H123" s="65">
        <v>18.5</v>
      </c>
      <c r="I123" s="65">
        <v>18.5</v>
      </c>
      <c r="J123" s="65">
        <v>18.5</v>
      </c>
      <c r="K123" s="65">
        <v>18.5</v>
      </c>
      <c r="L123" s="65">
        <v>18.5</v>
      </c>
      <c r="M123" s="80">
        <v>18.5</v>
      </c>
    </row>
    <row r="124" spans="1:13" ht="21" x14ac:dyDescent="0.25">
      <c r="A124" s="52" t="s">
        <v>112</v>
      </c>
      <c r="B124" s="65">
        <v>18.5</v>
      </c>
      <c r="C124" s="65">
        <v>18.5</v>
      </c>
      <c r="D124" s="65">
        <v>18.5</v>
      </c>
      <c r="E124" s="65">
        <v>18.5</v>
      </c>
      <c r="F124" s="65">
        <v>18.5</v>
      </c>
      <c r="G124" s="65">
        <v>18.5</v>
      </c>
      <c r="H124" s="65">
        <v>18.5</v>
      </c>
      <c r="I124" s="65">
        <v>18.5</v>
      </c>
      <c r="J124" s="65">
        <v>18.5</v>
      </c>
      <c r="K124" s="65">
        <v>18.5</v>
      </c>
      <c r="L124" s="65">
        <v>18.5</v>
      </c>
      <c r="M124" s="80">
        <v>18.5</v>
      </c>
    </row>
    <row r="125" spans="1:13" ht="21" x14ac:dyDescent="0.25">
      <c r="A125" s="52" t="s">
        <v>113</v>
      </c>
      <c r="B125" s="65">
        <v>18.5</v>
      </c>
      <c r="C125" s="65">
        <v>18.5</v>
      </c>
      <c r="D125" s="65">
        <v>18.5</v>
      </c>
      <c r="E125" s="65">
        <v>18.5</v>
      </c>
      <c r="F125" s="65">
        <v>18.5</v>
      </c>
      <c r="G125" s="65">
        <v>18.5</v>
      </c>
      <c r="H125" s="65">
        <v>18.5</v>
      </c>
      <c r="I125" s="65">
        <v>18.5</v>
      </c>
      <c r="J125" s="65">
        <v>18.5</v>
      </c>
      <c r="K125" s="65">
        <v>18.5</v>
      </c>
      <c r="L125" s="65">
        <v>18.5</v>
      </c>
      <c r="M125" s="80">
        <v>18.5</v>
      </c>
    </row>
    <row r="126" spans="1:13" ht="21" x14ac:dyDescent="0.25">
      <c r="A126" s="52" t="s">
        <v>114</v>
      </c>
      <c r="B126" s="65">
        <v>18.5</v>
      </c>
      <c r="C126" s="65">
        <v>18.5</v>
      </c>
      <c r="D126" s="65">
        <v>18.5</v>
      </c>
      <c r="E126" s="65">
        <v>18.5</v>
      </c>
      <c r="F126" s="65">
        <v>18.5</v>
      </c>
      <c r="G126" s="65">
        <v>18.5</v>
      </c>
      <c r="H126" s="65">
        <v>18.5</v>
      </c>
      <c r="I126" s="65">
        <v>18.5</v>
      </c>
      <c r="J126" s="65">
        <v>18.5</v>
      </c>
      <c r="K126" s="65">
        <v>18.5</v>
      </c>
      <c r="L126" s="65">
        <v>18.5</v>
      </c>
      <c r="M126" s="80">
        <v>18.5</v>
      </c>
    </row>
    <row r="127" spans="1:13" ht="21" x14ac:dyDescent="0.25">
      <c r="A127" s="52" t="s">
        <v>115</v>
      </c>
      <c r="B127" s="65">
        <v>18.5</v>
      </c>
      <c r="C127" s="65">
        <v>18.5</v>
      </c>
      <c r="D127" s="65">
        <v>18.5</v>
      </c>
      <c r="E127" s="65">
        <v>18.5</v>
      </c>
      <c r="F127" s="65">
        <v>18.5</v>
      </c>
      <c r="G127" s="65">
        <v>18.5</v>
      </c>
      <c r="H127" s="65">
        <v>18.5</v>
      </c>
      <c r="I127" s="65">
        <v>18.5</v>
      </c>
      <c r="J127" s="65">
        <v>18.5</v>
      </c>
      <c r="K127" s="65">
        <v>18.5</v>
      </c>
      <c r="L127" s="65">
        <v>18.5</v>
      </c>
      <c r="M127" s="80">
        <v>18.5</v>
      </c>
    </row>
    <row r="128" spans="1:13" ht="21" x14ac:dyDescent="0.25">
      <c r="A128" s="52" t="s">
        <v>116</v>
      </c>
      <c r="B128" s="65">
        <v>18.5</v>
      </c>
      <c r="C128" s="65">
        <v>18.5</v>
      </c>
      <c r="D128" s="65">
        <v>18.5</v>
      </c>
      <c r="E128" s="65">
        <v>18.5</v>
      </c>
      <c r="F128" s="65">
        <v>18.5</v>
      </c>
      <c r="G128" s="65">
        <v>18.5</v>
      </c>
      <c r="H128" s="65">
        <v>18.5</v>
      </c>
      <c r="I128" s="65">
        <v>18.5</v>
      </c>
      <c r="J128" s="65">
        <v>18.5</v>
      </c>
      <c r="K128" s="65">
        <v>18.5</v>
      </c>
      <c r="L128" s="65">
        <v>18.5</v>
      </c>
      <c r="M128" s="80">
        <v>18.5</v>
      </c>
    </row>
    <row r="129" spans="1:13" ht="21" x14ac:dyDescent="0.25">
      <c r="A129" s="52" t="s">
        <v>117</v>
      </c>
      <c r="B129" s="65">
        <v>18.5</v>
      </c>
      <c r="C129" s="65">
        <v>18.5</v>
      </c>
      <c r="D129" s="65">
        <v>18.5</v>
      </c>
      <c r="E129" s="65">
        <v>18.5</v>
      </c>
      <c r="F129" s="65">
        <v>18.5</v>
      </c>
      <c r="G129" s="65">
        <v>18.5</v>
      </c>
      <c r="H129" s="65">
        <v>18.5</v>
      </c>
      <c r="I129" s="65">
        <v>18.5</v>
      </c>
      <c r="J129" s="65">
        <v>18.5</v>
      </c>
      <c r="K129" s="65">
        <v>18.5</v>
      </c>
      <c r="L129" s="65">
        <v>18.5</v>
      </c>
      <c r="M129" s="80">
        <v>18.5</v>
      </c>
    </row>
    <row r="130" spans="1:13" ht="21" x14ac:dyDescent="0.25">
      <c r="A130" s="52" t="s">
        <v>118</v>
      </c>
      <c r="B130" s="65">
        <v>18.5</v>
      </c>
      <c r="C130" s="65">
        <v>18.5</v>
      </c>
      <c r="D130" s="65">
        <v>18.5</v>
      </c>
      <c r="E130" s="65">
        <v>18.5</v>
      </c>
      <c r="F130" s="65">
        <v>18.5</v>
      </c>
      <c r="G130" s="65">
        <v>18.5</v>
      </c>
      <c r="H130" s="65">
        <v>18.5</v>
      </c>
      <c r="I130" s="65">
        <v>18.5</v>
      </c>
      <c r="J130" s="65">
        <v>18.5</v>
      </c>
      <c r="K130" s="65">
        <v>18.5</v>
      </c>
      <c r="L130" s="65">
        <v>18.5</v>
      </c>
      <c r="M130" s="80">
        <v>18.5</v>
      </c>
    </row>
    <row r="131" spans="1:13" ht="21" x14ac:dyDescent="0.25">
      <c r="A131" s="52" t="s">
        <v>119</v>
      </c>
      <c r="B131" s="65">
        <v>18.5</v>
      </c>
      <c r="C131" s="65">
        <v>18.5</v>
      </c>
      <c r="D131" s="65">
        <v>18.5</v>
      </c>
      <c r="E131" s="65">
        <v>18.5</v>
      </c>
      <c r="F131" s="65">
        <v>18.5</v>
      </c>
      <c r="G131" s="65">
        <v>18.5</v>
      </c>
      <c r="H131" s="65">
        <v>18.5</v>
      </c>
      <c r="I131" s="65">
        <v>18.5</v>
      </c>
      <c r="J131" s="65">
        <v>18.5</v>
      </c>
      <c r="K131" s="65">
        <v>18.5</v>
      </c>
      <c r="L131" s="65">
        <v>18.5</v>
      </c>
      <c r="M131" s="80">
        <v>18.5</v>
      </c>
    </row>
    <row r="132" spans="1:13" ht="21" x14ac:dyDescent="0.25">
      <c r="A132" s="52" t="s">
        <v>120</v>
      </c>
      <c r="B132" s="65">
        <v>18.5</v>
      </c>
      <c r="C132" s="65">
        <v>18.5</v>
      </c>
      <c r="D132" s="65">
        <v>18.5</v>
      </c>
      <c r="E132" s="65">
        <v>18.5</v>
      </c>
      <c r="F132" s="65">
        <v>18.5</v>
      </c>
      <c r="G132" s="65">
        <v>18.5</v>
      </c>
      <c r="H132" s="65">
        <v>18.5</v>
      </c>
      <c r="I132" s="65">
        <v>18.5</v>
      </c>
      <c r="J132" s="65">
        <v>18.5</v>
      </c>
      <c r="K132" s="65">
        <v>18.5</v>
      </c>
      <c r="L132" s="65">
        <v>18.5</v>
      </c>
      <c r="M132" s="80">
        <v>18.5</v>
      </c>
    </row>
    <row r="133" spans="1:13" ht="21" x14ac:dyDescent="0.25">
      <c r="A133" s="52" t="s">
        <v>121</v>
      </c>
      <c r="B133" s="65">
        <v>18.5</v>
      </c>
      <c r="C133" s="65">
        <v>18.5</v>
      </c>
      <c r="D133" s="65">
        <v>18.5</v>
      </c>
      <c r="E133" s="65">
        <v>18.5</v>
      </c>
      <c r="F133" s="65">
        <v>18.5</v>
      </c>
      <c r="G133" s="65">
        <v>18.5</v>
      </c>
      <c r="H133" s="65">
        <v>18.5</v>
      </c>
      <c r="I133" s="65">
        <v>18.5</v>
      </c>
      <c r="J133" s="65">
        <v>18.5</v>
      </c>
      <c r="K133" s="65">
        <v>18.5</v>
      </c>
      <c r="L133" s="65">
        <v>18.5</v>
      </c>
      <c r="M133" s="80">
        <v>18.5</v>
      </c>
    </row>
    <row r="134" spans="1:13" ht="21" x14ac:dyDescent="0.25">
      <c r="A134" s="52" t="s">
        <v>122</v>
      </c>
      <c r="B134" s="65">
        <v>18.5</v>
      </c>
      <c r="C134" s="65">
        <v>18.5</v>
      </c>
      <c r="D134" s="65">
        <v>18.5</v>
      </c>
      <c r="E134" s="65">
        <v>18.5</v>
      </c>
      <c r="F134" s="65">
        <v>18.5</v>
      </c>
      <c r="G134" s="65">
        <v>18.5</v>
      </c>
      <c r="H134" s="65">
        <v>18.5</v>
      </c>
      <c r="I134" s="65">
        <v>18.5</v>
      </c>
      <c r="J134" s="65">
        <v>18.5</v>
      </c>
      <c r="K134" s="65">
        <v>18.5</v>
      </c>
      <c r="L134" s="65">
        <v>18.5</v>
      </c>
      <c r="M134" s="80">
        <v>18.5</v>
      </c>
    </row>
    <row r="135" spans="1:13" ht="21" x14ac:dyDescent="0.25">
      <c r="A135" s="52" t="s">
        <v>123</v>
      </c>
      <c r="B135" s="65">
        <v>18.5</v>
      </c>
      <c r="C135" s="65">
        <v>18.5</v>
      </c>
      <c r="D135" s="65">
        <v>18.5</v>
      </c>
      <c r="E135" s="65">
        <v>18.5</v>
      </c>
      <c r="F135" s="65">
        <v>18.5</v>
      </c>
      <c r="G135" s="65">
        <v>18.5</v>
      </c>
      <c r="H135" s="65">
        <v>18.5</v>
      </c>
      <c r="I135" s="65">
        <v>18.5</v>
      </c>
      <c r="J135" s="65">
        <v>18.5</v>
      </c>
      <c r="K135" s="65">
        <v>18.5</v>
      </c>
      <c r="L135" s="65">
        <v>18.5</v>
      </c>
      <c r="M135" s="80">
        <v>18.5</v>
      </c>
    </row>
    <row r="136" spans="1:13" ht="21" x14ac:dyDescent="0.25">
      <c r="A136" s="52" t="s">
        <v>124</v>
      </c>
      <c r="B136" s="65">
        <v>18.5</v>
      </c>
      <c r="C136" s="65">
        <v>18.5</v>
      </c>
      <c r="D136" s="65">
        <v>18.5</v>
      </c>
      <c r="E136" s="65">
        <v>18.5</v>
      </c>
      <c r="F136" s="65">
        <v>18.5</v>
      </c>
      <c r="G136" s="65">
        <v>18.5</v>
      </c>
      <c r="H136" s="65">
        <v>18.5</v>
      </c>
      <c r="I136" s="65">
        <v>18.5</v>
      </c>
      <c r="J136" s="65">
        <v>18.5</v>
      </c>
      <c r="K136" s="65">
        <v>18.5</v>
      </c>
      <c r="L136" s="65">
        <v>18.5</v>
      </c>
      <c r="M136" s="80">
        <v>18.5</v>
      </c>
    </row>
    <row r="137" spans="1:13" ht="21" x14ac:dyDescent="0.25">
      <c r="A137" s="52" t="s">
        <v>125</v>
      </c>
      <c r="B137" s="65">
        <v>18.5</v>
      </c>
      <c r="C137" s="65">
        <v>18.5</v>
      </c>
      <c r="D137" s="65">
        <v>18.5</v>
      </c>
      <c r="E137" s="65">
        <v>18.5</v>
      </c>
      <c r="F137" s="65">
        <v>18.5</v>
      </c>
      <c r="G137" s="65">
        <v>18.5</v>
      </c>
      <c r="H137" s="65">
        <v>18.5</v>
      </c>
      <c r="I137" s="65">
        <v>18.5</v>
      </c>
      <c r="J137" s="65">
        <v>18.5</v>
      </c>
      <c r="K137" s="65">
        <v>18.5</v>
      </c>
      <c r="L137" s="65">
        <v>18.5</v>
      </c>
      <c r="M137" s="80">
        <v>18.5</v>
      </c>
    </row>
    <row r="138" spans="1:13" ht="21" x14ac:dyDescent="0.25">
      <c r="A138" s="52" t="s">
        <v>126</v>
      </c>
      <c r="B138" s="65">
        <v>18.5</v>
      </c>
      <c r="C138" s="65">
        <v>18.5</v>
      </c>
      <c r="D138" s="65">
        <v>18.5</v>
      </c>
      <c r="E138" s="65">
        <v>18.5</v>
      </c>
      <c r="F138" s="65">
        <v>18.5</v>
      </c>
      <c r="G138" s="65">
        <v>18.5</v>
      </c>
      <c r="H138" s="65">
        <v>18.5</v>
      </c>
      <c r="I138" s="65">
        <v>18.5</v>
      </c>
      <c r="J138" s="65">
        <v>18.5</v>
      </c>
      <c r="K138" s="65">
        <v>18.5</v>
      </c>
      <c r="L138" s="65">
        <v>18.5</v>
      </c>
      <c r="M138" s="80">
        <v>18.5</v>
      </c>
    </row>
    <row r="139" spans="1:13" ht="21" x14ac:dyDescent="0.25">
      <c r="A139" s="52" t="s">
        <v>127</v>
      </c>
      <c r="B139" s="65">
        <v>18.5</v>
      </c>
      <c r="C139" s="65">
        <v>18.5</v>
      </c>
      <c r="D139" s="65">
        <v>18.5</v>
      </c>
      <c r="E139" s="65">
        <v>18.5</v>
      </c>
      <c r="F139" s="65">
        <v>18.5</v>
      </c>
      <c r="G139" s="65">
        <v>18.5</v>
      </c>
      <c r="H139" s="65">
        <v>18.5</v>
      </c>
      <c r="I139" s="65">
        <v>18.5</v>
      </c>
      <c r="J139" s="65">
        <v>18.5</v>
      </c>
      <c r="K139" s="65">
        <v>18.5</v>
      </c>
      <c r="L139" s="65">
        <v>18.5</v>
      </c>
      <c r="M139" s="80">
        <v>18.5</v>
      </c>
    </row>
    <row r="140" spans="1:13" ht="21" x14ac:dyDescent="0.25">
      <c r="A140" s="52" t="s">
        <v>128</v>
      </c>
      <c r="B140" s="65">
        <v>18.5</v>
      </c>
      <c r="C140" s="65">
        <v>18.5</v>
      </c>
      <c r="D140" s="65">
        <v>18.5</v>
      </c>
      <c r="E140" s="65">
        <v>18.5</v>
      </c>
      <c r="F140" s="65">
        <v>18.5</v>
      </c>
      <c r="G140" s="65">
        <v>18.5</v>
      </c>
      <c r="H140" s="65">
        <v>18.5</v>
      </c>
      <c r="I140" s="65">
        <v>18.5</v>
      </c>
      <c r="J140" s="65">
        <v>18.5</v>
      </c>
      <c r="K140" s="65">
        <v>18.5</v>
      </c>
      <c r="L140" s="65">
        <v>18.5</v>
      </c>
      <c r="M140" s="80">
        <v>18.5</v>
      </c>
    </row>
    <row r="141" spans="1:13" ht="21" x14ac:dyDescent="0.25">
      <c r="A141" s="52" t="s">
        <v>129</v>
      </c>
      <c r="B141" s="65">
        <v>18.5</v>
      </c>
      <c r="C141" s="65">
        <v>18.5</v>
      </c>
      <c r="D141" s="65">
        <v>18.5</v>
      </c>
      <c r="E141" s="65">
        <v>18.5</v>
      </c>
      <c r="F141" s="65">
        <v>18.5</v>
      </c>
      <c r="G141" s="65">
        <v>18.5</v>
      </c>
      <c r="H141" s="65">
        <v>18.5</v>
      </c>
      <c r="I141" s="65">
        <v>18.5</v>
      </c>
      <c r="J141" s="65">
        <v>18.5</v>
      </c>
      <c r="K141" s="65">
        <v>18.5</v>
      </c>
      <c r="L141" s="65">
        <v>18.5</v>
      </c>
      <c r="M141" s="80">
        <v>18.5</v>
      </c>
    </row>
    <row r="142" spans="1:13" ht="21" x14ac:dyDescent="0.25">
      <c r="A142" s="52" t="s">
        <v>130</v>
      </c>
      <c r="B142" s="65">
        <v>18.5</v>
      </c>
      <c r="C142" s="65">
        <v>18.5</v>
      </c>
      <c r="D142" s="65">
        <v>18.5</v>
      </c>
      <c r="E142" s="65">
        <v>18.5</v>
      </c>
      <c r="F142" s="65">
        <v>18.5</v>
      </c>
      <c r="G142" s="65">
        <v>18.5</v>
      </c>
      <c r="H142" s="65">
        <v>18.5</v>
      </c>
      <c r="I142" s="65">
        <v>18.5</v>
      </c>
      <c r="J142" s="65">
        <v>18.5</v>
      </c>
      <c r="K142" s="65">
        <v>18.5</v>
      </c>
      <c r="L142" s="65">
        <v>18.5</v>
      </c>
      <c r="M142" s="80">
        <v>18.5</v>
      </c>
    </row>
    <row r="143" spans="1:13" ht="21" x14ac:dyDescent="0.25">
      <c r="A143" s="52" t="s">
        <v>131</v>
      </c>
      <c r="B143" s="65">
        <v>18.5</v>
      </c>
      <c r="C143" s="65">
        <v>18.5</v>
      </c>
      <c r="D143" s="65">
        <v>18.5</v>
      </c>
      <c r="E143" s="65">
        <v>18.5</v>
      </c>
      <c r="F143" s="65">
        <v>18.5</v>
      </c>
      <c r="G143" s="65">
        <v>18.5</v>
      </c>
      <c r="H143" s="65">
        <v>18.5</v>
      </c>
      <c r="I143" s="65">
        <v>18.5</v>
      </c>
      <c r="J143" s="65">
        <v>18.5</v>
      </c>
      <c r="K143" s="65">
        <v>18.5</v>
      </c>
      <c r="L143" s="65">
        <v>18.5</v>
      </c>
      <c r="M143" s="80">
        <v>18.5</v>
      </c>
    </row>
    <row r="144" spans="1:13" ht="21.75" thickBot="1" x14ac:dyDescent="0.3">
      <c r="A144" s="53" t="s">
        <v>132</v>
      </c>
      <c r="B144" s="81">
        <v>18.5</v>
      </c>
      <c r="C144" s="81">
        <v>18.5</v>
      </c>
      <c r="D144" s="81">
        <v>18.5</v>
      </c>
      <c r="E144" s="81">
        <v>18.5</v>
      </c>
      <c r="F144" s="81">
        <v>18.5</v>
      </c>
      <c r="G144" s="81">
        <v>18.5</v>
      </c>
      <c r="H144" s="81">
        <v>18.5</v>
      </c>
      <c r="I144" s="81">
        <v>18.5</v>
      </c>
      <c r="J144" s="81">
        <v>18.5</v>
      </c>
      <c r="K144" s="81">
        <v>18.5</v>
      </c>
      <c r="L144" s="81">
        <v>18.5</v>
      </c>
      <c r="M144" s="82">
        <v>18.5</v>
      </c>
    </row>
    <row r="164" spans="1:1" x14ac:dyDescent="0.25">
      <c r="A164" s="71"/>
    </row>
  </sheetData>
  <mergeCells count="3">
    <mergeCell ref="A14:A15"/>
    <mergeCell ref="B14:M14"/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8"/>
  <sheetViews>
    <sheetView zoomScaleNormal="100" workbookViewId="0">
      <pane ySplit="2" topLeftCell="A3" activePane="bottomLeft" state="frozen"/>
      <selection pane="bottomLeft" activeCell="E4" sqref="E4"/>
    </sheetView>
  </sheetViews>
  <sheetFormatPr defaultRowHeight="12.75" x14ac:dyDescent="0.2"/>
  <cols>
    <col min="1" max="1" width="4.7109375" style="136" customWidth="1"/>
    <col min="2" max="2" width="12.85546875" style="136" customWidth="1"/>
    <col min="3" max="3" width="20.28515625" style="136" customWidth="1"/>
    <col min="4" max="4" width="20.140625" style="136" bestFit="1" customWidth="1"/>
    <col min="5" max="5" width="22.28515625" style="136" bestFit="1" customWidth="1"/>
    <col min="6" max="6" width="12.28515625" style="124" bestFit="1" customWidth="1"/>
    <col min="7" max="7" width="10.42578125" style="124" bestFit="1" customWidth="1"/>
    <col min="8" max="8" width="11.5703125" style="124" bestFit="1" customWidth="1"/>
    <col min="9" max="9" width="9" style="124" customWidth="1"/>
    <col min="10" max="10" width="5.5703125" style="124" customWidth="1"/>
    <col min="11" max="15" width="5.7109375" style="124" customWidth="1"/>
    <col min="16" max="16" width="13.42578125" style="124" customWidth="1"/>
    <col min="17" max="16384" width="9.140625" style="124"/>
  </cols>
  <sheetData>
    <row r="1" spans="1:16" s="119" customFormat="1" ht="24" customHeight="1" x14ac:dyDescent="0.25">
      <c r="A1" s="117"/>
      <c r="B1" s="117"/>
      <c r="C1" s="117"/>
      <c r="D1" s="117"/>
      <c r="E1" s="117"/>
      <c r="F1" s="118"/>
      <c r="G1" s="118"/>
      <c r="H1" s="118"/>
      <c r="I1" s="118"/>
      <c r="J1" s="166" t="s">
        <v>175</v>
      </c>
      <c r="K1" s="166"/>
      <c r="L1" s="166"/>
      <c r="M1" s="166"/>
      <c r="N1" s="166"/>
      <c r="O1" s="166"/>
    </row>
    <row r="2" spans="1:16" s="122" customFormat="1" ht="34.5" customHeight="1" x14ac:dyDescent="0.2">
      <c r="A2" s="120" t="s">
        <v>176</v>
      </c>
      <c r="B2" s="120" t="s">
        <v>3</v>
      </c>
      <c r="C2" s="120" t="s">
        <v>177</v>
      </c>
      <c r="D2" s="120" t="s">
        <v>178</v>
      </c>
      <c r="E2" s="120" t="s">
        <v>179</v>
      </c>
      <c r="F2" s="120" t="s">
        <v>180</v>
      </c>
      <c r="G2" s="120" t="s">
        <v>181</v>
      </c>
      <c r="H2" s="120" t="s">
        <v>182</v>
      </c>
      <c r="I2" s="120" t="s">
        <v>183</v>
      </c>
      <c r="J2" s="120">
        <v>6</v>
      </c>
      <c r="K2" s="120">
        <v>5</v>
      </c>
      <c r="L2" s="120">
        <v>4</v>
      </c>
      <c r="M2" s="120">
        <v>3</v>
      </c>
      <c r="N2" s="120">
        <v>2</v>
      </c>
      <c r="O2" s="120">
        <v>1</v>
      </c>
      <c r="P2" s="121" t="s">
        <v>184</v>
      </c>
    </row>
    <row r="3" spans="1:16" s="119" customFormat="1" ht="17.25" customHeight="1" x14ac:dyDescent="0.25">
      <c r="A3" s="123">
        <v>1</v>
      </c>
      <c r="B3" s="123" t="s">
        <v>4</v>
      </c>
      <c r="C3" s="123" t="s">
        <v>185</v>
      </c>
      <c r="D3" s="123">
        <f>2*22</f>
        <v>44</v>
      </c>
      <c r="E3" s="123">
        <v>11.246</v>
      </c>
      <c r="F3" s="124">
        <f>E3/D3</f>
        <v>0.25559090909090909</v>
      </c>
      <c r="G3" s="124">
        <f>ROUNDUP(F3/12,4)</f>
        <v>2.1299999999999999E-2</v>
      </c>
      <c r="H3" s="124">
        <f t="shared" ref="H3:H127" si="0">D3</f>
        <v>44</v>
      </c>
      <c r="I3" s="124">
        <v>12000</v>
      </c>
      <c r="J3" s="125">
        <f t="shared" ref="J3:J127" si="1">ROUNDUP(G3*H3*I3/1000*$J$2,0)</f>
        <v>68</v>
      </c>
      <c r="K3" s="119">
        <f t="shared" ref="K3:K127" si="2">ROUNDUP(G3*H3*I3/1000*$K$2,0)</f>
        <v>57</v>
      </c>
      <c r="L3" s="119">
        <f t="shared" ref="L3:L62" si="3">ROUNDUP(G3*H3*I3/1000*$L$2,0)</f>
        <v>45</v>
      </c>
      <c r="M3" s="119">
        <f t="shared" ref="M3:M80" si="4">ROUNDUP(G3*H3*I3/1000*$M$2,0)</f>
        <v>34</v>
      </c>
      <c r="N3" s="119">
        <f t="shared" ref="N3:N127" si="5">ROUNDUP(G3*H3*I3/1000*$N$2,0)</f>
        <v>23</v>
      </c>
      <c r="O3" s="124">
        <f>ROUNDUP(G3*H3*I3/1000*$O$2,0)</f>
        <v>12</v>
      </c>
      <c r="P3" s="126">
        <v>68</v>
      </c>
    </row>
    <row r="4" spans="1:16" s="119" customFormat="1" ht="17.25" customHeight="1" x14ac:dyDescent="0.25">
      <c r="A4" s="123">
        <v>2</v>
      </c>
      <c r="B4" s="123" t="s">
        <v>5</v>
      </c>
      <c r="C4" s="123" t="s">
        <v>186</v>
      </c>
      <c r="D4" s="123">
        <f t="shared" ref="D4:D5" si="6">2*22</f>
        <v>44</v>
      </c>
      <c r="E4" s="127">
        <f>(G4*H4*I4/1000*$O$2)</f>
        <v>13.3584</v>
      </c>
      <c r="F4" s="124">
        <f t="shared" ref="F4:F67" si="7">E4/D4</f>
        <v>0.30359999999999998</v>
      </c>
      <c r="G4" s="124">
        <f>25.3/1000</f>
        <v>2.53E-2</v>
      </c>
      <c r="H4" s="124">
        <f t="shared" si="0"/>
        <v>44</v>
      </c>
      <c r="I4" s="124">
        <v>12000</v>
      </c>
      <c r="J4" s="124">
        <f t="shared" si="1"/>
        <v>81</v>
      </c>
      <c r="K4" s="125">
        <f t="shared" si="2"/>
        <v>67</v>
      </c>
      <c r="L4" s="119">
        <f t="shared" si="3"/>
        <v>54</v>
      </c>
      <c r="M4" s="119">
        <f t="shared" si="4"/>
        <v>41</v>
      </c>
      <c r="N4" s="119">
        <f t="shared" si="5"/>
        <v>27</v>
      </c>
      <c r="O4" s="124">
        <f>ROUNDUP(G4*H4*I4/1000*$O$2,0)</f>
        <v>14</v>
      </c>
      <c r="P4" s="126">
        <v>68</v>
      </c>
    </row>
    <row r="5" spans="1:16" s="119" customFormat="1" ht="17.25" customHeight="1" x14ac:dyDescent="0.25">
      <c r="A5" s="123">
        <v>3</v>
      </c>
      <c r="B5" s="123" t="s">
        <v>6</v>
      </c>
      <c r="C5" s="123" t="s">
        <v>187</v>
      </c>
      <c r="D5" s="123">
        <f t="shared" si="6"/>
        <v>44</v>
      </c>
      <c r="E5" s="127">
        <f>(G5*H5*I5/1000*$O$2)</f>
        <v>16.684799999999999</v>
      </c>
      <c r="F5" s="124">
        <f t="shared" si="7"/>
        <v>0.37919999999999998</v>
      </c>
      <c r="G5" s="124">
        <f>31.6/1000</f>
        <v>3.1600000000000003E-2</v>
      </c>
      <c r="H5" s="124">
        <f t="shared" si="0"/>
        <v>44</v>
      </c>
      <c r="I5" s="124">
        <v>12000</v>
      </c>
      <c r="J5" s="124">
        <f t="shared" si="1"/>
        <v>101</v>
      </c>
      <c r="K5" s="119">
        <f t="shared" si="2"/>
        <v>84</v>
      </c>
      <c r="L5" s="125">
        <f t="shared" si="3"/>
        <v>67</v>
      </c>
      <c r="M5" s="119">
        <f t="shared" si="4"/>
        <v>51</v>
      </c>
      <c r="N5" s="119">
        <f t="shared" si="5"/>
        <v>34</v>
      </c>
      <c r="O5" s="124">
        <f t="shared" ref="O5:O68" si="8">ROUNDUP(G5*H5*I5/1000*$O$2,0)</f>
        <v>17</v>
      </c>
      <c r="P5" s="126">
        <v>68</v>
      </c>
    </row>
    <row r="6" spans="1:16" s="119" customFormat="1" ht="15.75" x14ac:dyDescent="0.25">
      <c r="A6" s="123">
        <v>4</v>
      </c>
      <c r="B6" s="123" t="s">
        <v>7</v>
      </c>
      <c r="C6" s="123" t="s">
        <v>188</v>
      </c>
      <c r="D6" s="123">
        <f>2*19</f>
        <v>38</v>
      </c>
      <c r="E6" s="128" t="s">
        <v>189</v>
      </c>
      <c r="F6" s="124">
        <f t="shared" si="7"/>
        <v>0.30842105263157898</v>
      </c>
      <c r="G6" s="124">
        <f t="shared" ref="G6:G127" si="9">ROUNDUP(F6/12,4)</f>
        <v>2.58E-2</v>
      </c>
      <c r="H6" s="124">
        <f t="shared" si="0"/>
        <v>38</v>
      </c>
      <c r="I6" s="124">
        <v>12000</v>
      </c>
      <c r="J6" s="125">
        <v>68</v>
      </c>
      <c r="K6" s="119">
        <f t="shared" si="2"/>
        <v>59</v>
      </c>
      <c r="L6" s="119">
        <f t="shared" si="3"/>
        <v>48</v>
      </c>
      <c r="M6" s="119">
        <f t="shared" si="4"/>
        <v>36</v>
      </c>
      <c r="N6" s="119">
        <f t="shared" si="5"/>
        <v>24</v>
      </c>
      <c r="O6" s="119">
        <f t="shared" si="8"/>
        <v>12</v>
      </c>
      <c r="P6" s="126">
        <v>68</v>
      </c>
    </row>
    <row r="7" spans="1:16" s="119" customFormat="1" ht="15.75" x14ac:dyDescent="0.25">
      <c r="A7" s="123">
        <v>5</v>
      </c>
      <c r="B7" s="123" t="s">
        <v>8</v>
      </c>
      <c r="C7" s="123" t="s">
        <v>190</v>
      </c>
      <c r="D7" s="123">
        <f>2*19</f>
        <v>38</v>
      </c>
      <c r="E7" s="123">
        <v>13.497</v>
      </c>
      <c r="F7" s="124">
        <f t="shared" si="7"/>
        <v>0.35518421052631577</v>
      </c>
      <c r="G7" s="124">
        <f t="shared" si="9"/>
        <v>2.9599999999999998E-2</v>
      </c>
      <c r="H7" s="124">
        <f t="shared" si="0"/>
        <v>38</v>
      </c>
      <c r="I7" s="124">
        <v>12000</v>
      </c>
      <c r="J7" s="124">
        <f t="shared" si="1"/>
        <v>81</v>
      </c>
      <c r="K7" s="124">
        <f t="shared" si="2"/>
        <v>68</v>
      </c>
      <c r="L7" s="124">
        <f t="shared" si="3"/>
        <v>54</v>
      </c>
      <c r="M7" s="124">
        <f t="shared" si="4"/>
        <v>41</v>
      </c>
      <c r="N7" s="124">
        <f t="shared" si="5"/>
        <v>27</v>
      </c>
      <c r="O7" s="124">
        <f t="shared" si="8"/>
        <v>14</v>
      </c>
      <c r="P7" s="126">
        <v>68</v>
      </c>
    </row>
    <row r="8" spans="1:16" s="119" customFormat="1" ht="15.75" x14ac:dyDescent="0.25">
      <c r="A8" s="123">
        <v>6</v>
      </c>
      <c r="B8" s="123" t="s">
        <v>9</v>
      </c>
      <c r="C8" s="123" t="s">
        <v>191</v>
      </c>
      <c r="D8" s="123">
        <v>36</v>
      </c>
      <c r="E8" s="127">
        <f t="shared" ref="E8:E9" si="10">(G8*H8*I8/1000*$O$2)</f>
        <v>16.156799999999997</v>
      </c>
      <c r="F8" s="124">
        <f t="shared" si="7"/>
        <v>0.44879999999999992</v>
      </c>
      <c r="G8" s="124">
        <f>37.4/1000</f>
        <v>3.7399999999999996E-2</v>
      </c>
      <c r="H8" s="124">
        <f t="shared" si="0"/>
        <v>36</v>
      </c>
      <c r="I8" s="124">
        <v>12000</v>
      </c>
      <c r="J8" s="124">
        <v>68</v>
      </c>
      <c r="K8" s="119">
        <f t="shared" si="2"/>
        <v>81</v>
      </c>
      <c r="L8" s="119">
        <f t="shared" si="3"/>
        <v>65</v>
      </c>
      <c r="M8" s="119">
        <f t="shared" si="4"/>
        <v>49</v>
      </c>
      <c r="N8" s="119">
        <f t="shared" si="5"/>
        <v>33</v>
      </c>
      <c r="O8" s="119">
        <f t="shared" si="8"/>
        <v>17</v>
      </c>
      <c r="P8" s="126">
        <v>68</v>
      </c>
    </row>
    <row r="9" spans="1:16" s="119" customFormat="1" ht="15.75" x14ac:dyDescent="0.25">
      <c r="A9" s="123">
        <v>7</v>
      </c>
      <c r="B9" s="123" t="s">
        <v>10</v>
      </c>
      <c r="C9" s="123" t="s">
        <v>192</v>
      </c>
      <c r="D9" s="123">
        <v>36</v>
      </c>
      <c r="E9" s="127">
        <f t="shared" si="10"/>
        <v>19.569599999999998</v>
      </c>
      <c r="F9" s="124">
        <f t="shared" si="7"/>
        <v>0.54359999999999997</v>
      </c>
      <c r="G9" s="124">
        <f>45.3/1000</f>
        <v>4.53E-2</v>
      </c>
      <c r="H9" s="124">
        <f t="shared" si="0"/>
        <v>36</v>
      </c>
      <c r="I9" s="124">
        <v>12000</v>
      </c>
      <c r="J9" s="124">
        <f t="shared" ref="J9" si="11">ROUNDUP(G9*H9*I9/1000*$J$2,0)</f>
        <v>118</v>
      </c>
      <c r="K9" s="124">
        <f t="shared" si="2"/>
        <v>98</v>
      </c>
      <c r="L9" s="124">
        <f t="shared" si="3"/>
        <v>79</v>
      </c>
      <c r="M9" s="124">
        <f t="shared" si="4"/>
        <v>59</v>
      </c>
      <c r="N9" s="124">
        <f t="shared" si="5"/>
        <v>40</v>
      </c>
      <c r="O9" s="124">
        <f t="shared" si="8"/>
        <v>20</v>
      </c>
      <c r="P9" s="126">
        <v>68</v>
      </c>
    </row>
    <row r="10" spans="1:16" s="119" customFormat="1" ht="15.75" x14ac:dyDescent="0.25">
      <c r="A10" s="123">
        <v>8</v>
      </c>
      <c r="B10" s="123" t="s">
        <v>11</v>
      </c>
      <c r="C10" s="123" t="s">
        <v>193</v>
      </c>
      <c r="D10" s="123">
        <f>2*16</f>
        <v>32</v>
      </c>
      <c r="E10" s="123">
        <v>12.288</v>
      </c>
      <c r="F10" s="124">
        <f t="shared" si="7"/>
        <v>0.38400000000000001</v>
      </c>
      <c r="G10" s="124">
        <f t="shared" si="9"/>
        <v>3.2000000000000001E-2</v>
      </c>
      <c r="H10" s="124">
        <f t="shared" si="0"/>
        <v>32</v>
      </c>
      <c r="I10" s="124">
        <v>12000</v>
      </c>
      <c r="J10" s="124">
        <v>68</v>
      </c>
      <c r="K10" s="124">
        <f t="shared" si="2"/>
        <v>62</v>
      </c>
      <c r="L10" s="124">
        <f t="shared" si="3"/>
        <v>50</v>
      </c>
      <c r="M10" s="124">
        <f t="shared" si="4"/>
        <v>37</v>
      </c>
      <c r="N10" s="124">
        <f t="shared" si="5"/>
        <v>25</v>
      </c>
      <c r="O10" s="124">
        <f t="shared" si="8"/>
        <v>13</v>
      </c>
      <c r="P10" s="126">
        <v>68</v>
      </c>
    </row>
    <row r="11" spans="1:16" s="119" customFormat="1" ht="15.75" x14ac:dyDescent="0.25">
      <c r="A11" s="123">
        <v>9</v>
      </c>
      <c r="B11" s="123" t="s">
        <v>12</v>
      </c>
      <c r="C11" s="123" t="s">
        <v>194</v>
      </c>
      <c r="D11" s="123">
        <f>2*15</f>
        <v>30</v>
      </c>
      <c r="E11" s="123">
        <v>13.212</v>
      </c>
      <c r="F11" s="124">
        <f t="shared" si="7"/>
        <v>0.44040000000000001</v>
      </c>
      <c r="G11" s="124">
        <f t="shared" si="9"/>
        <v>3.6700000000000003E-2</v>
      </c>
      <c r="H11" s="124">
        <f t="shared" si="0"/>
        <v>30</v>
      </c>
      <c r="I11" s="124">
        <v>12000</v>
      </c>
      <c r="J11" s="124">
        <f t="shared" si="1"/>
        <v>80</v>
      </c>
      <c r="K11" s="124">
        <v>68</v>
      </c>
      <c r="L11" s="124">
        <f t="shared" si="3"/>
        <v>53</v>
      </c>
      <c r="M11" s="124">
        <f t="shared" si="4"/>
        <v>40</v>
      </c>
      <c r="N11" s="124">
        <f t="shared" si="5"/>
        <v>27</v>
      </c>
      <c r="O11" s="124">
        <f t="shared" si="8"/>
        <v>14</v>
      </c>
      <c r="P11" s="126">
        <v>68</v>
      </c>
    </row>
    <row r="12" spans="1:16" s="119" customFormat="1" ht="15.75" x14ac:dyDescent="0.25">
      <c r="A12" s="123">
        <v>10</v>
      </c>
      <c r="B12" s="123" t="s">
        <v>13</v>
      </c>
      <c r="C12" s="123" t="s">
        <v>195</v>
      </c>
      <c r="D12" s="123">
        <v>30</v>
      </c>
      <c r="E12" s="127">
        <f t="shared" ref="E12:E13" si="12">(G12*H12*I12/1000*$O$2)</f>
        <v>16.596</v>
      </c>
      <c r="F12" s="124">
        <f t="shared" si="7"/>
        <v>0.55320000000000003</v>
      </c>
      <c r="G12" s="124">
        <f>46.1/1000</f>
        <v>4.6100000000000002E-2</v>
      </c>
      <c r="H12" s="124">
        <f t="shared" si="0"/>
        <v>30</v>
      </c>
      <c r="I12" s="124">
        <v>12000</v>
      </c>
      <c r="J12" s="124">
        <v>68</v>
      </c>
      <c r="K12" s="124">
        <f t="shared" ref="K12" si="13">ROUNDUP(G12*H12*I12/1000*$K$2,0)</f>
        <v>83</v>
      </c>
      <c r="L12" s="124">
        <f t="shared" si="3"/>
        <v>67</v>
      </c>
      <c r="M12" s="124">
        <f t="shared" si="4"/>
        <v>50</v>
      </c>
      <c r="N12" s="124">
        <f t="shared" si="5"/>
        <v>34</v>
      </c>
      <c r="O12" s="124">
        <f t="shared" si="8"/>
        <v>17</v>
      </c>
      <c r="P12" s="126">
        <v>68</v>
      </c>
    </row>
    <row r="13" spans="1:16" s="119" customFormat="1" ht="15.75" x14ac:dyDescent="0.25">
      <c r="A13" s="123">
        <v>11</v>
      </c>
      <c r="B13" s="123" t="s">
        <v>14</v>
      </c>
      <c r="C13" s="123" t="s">
        <v>196</v>
      </c>
      <c r="D13" s="123">
        <v>28</v>
      </c>
      <c r="E13" s="127">
        <f t="shared" si="12"/>
        <v>18.681600000000003</v>
      </c>
      <c r="F13" s="124">
        <f t="shared" si="7"/>
        <v>0.66720000000000013</v>
      </c>
      <c r="G13" s="124">
        <f>55.6/1000</f>
        <v>5.5600000000000004E-2</v>
      </c>
      <c r="H13" s="124">
        <f t="shared" si="0"/>
        <v>28</v>
      </c>
      <c r="I13" s="124">
        <v>12000</v>
      </c>
      <c r="J13" s="124">
        <f t="shared" ref="J13" si="14">ROUNDUP(G13*H13*I13/1000*$J$2,0)</f>
        <v>113</v>
      </c>
      <c r="K13" s="124">
        <v>69</v>
      </c>
      <c r="L13" s="124">
        <f t="shared" si="3"/>
        <v>75</v>
      </c>
      <c r="M13" s="124">
        <f t="shared" si="4"/>
        <v>57</v>
      </c>
      <c r="N13" s="124">
        <f t="shared" si="5"/>
        <v>38</v>
      </c>
      <c r="O13" s="124">
        <f t="shared" si="8"/>
        <v>19</v>
      </c>
      <c r="P13" s="126">
        <v>68</v>
      </c>
    </row>
    <row r="14" spans="1:16" s="119" customFormat="1" ht="15.75" x14ac:dyDescent="0.25">
      <c r="A14" s="123">
        <v>12</v>
      </c>
      <c r="B14" s="123" t="s">
        <v>15</v>
      </c>
      <c r="C14" s="123" t="s">
        <v>197</v>
      </c>
      <c r="D14" s="123">
        <f>2*13</f>
        <v>26</v>
      </c>
      <c r="E14" s="123">
        <v>12.916</v>
      </c>
      <c r="F14" s="124">
        <f t="shared" si="7"/>
        <v>0.4967692307692308</v>
      </c>
      <c r="G14" s="124">
        <f t="shared" si="9"/>
        <v>4.1400000000000006E-2</v>
      </c>
      <c r="H14" s="124">
        <f t="shared" si="0"/>
        <v>26</v>
      </c>
      <c r="I14" s="124">
        <v>12000</v>
      </c>
      <c r="J14" s="124">
        <f t="shared" si="1"/>
        <v>78</v>
      </c>
      <c r="K14" s="124">
        <v>68</v>
      </c>
      <c r="L14" s="124">
        <f t="shared" si="3"/>
        <v>52</v>
      </c>
      <c r="M14" s="124">
        <f t="shared" si="4"/>
        <v>39</v>
      </c>
      <c r="N14" s="124">
        <f t="shared" si="5"/>
        <v>26</v>
      </c>
      <c r="O14" s="124">
        <f t="shared" si="8"/>
        <v>13</v>
      </c>
      <c r="P14" s="126">
        <v>68</v>
      </c>
    </row>
    <row r="15" spans="1:16" s="119" customFormat="1" ht="15.75" x14ac:dyDescent="0.25">
      <c r="A15" s="123">
        <v>13</v>
      </c>
      <c r="B15" s="123" t="s">
        <v>16</v>
      </c>
      <c r="C15" s="123" t="s">
        <v>198</v>
      </c>
      <c r="D15" s="123">
        <f>2*13</f>
        <v>26</v>
      </c>
      <c r="E15" s="123">
        <v>15.475</v>
      </c>
      <c r="F15" s="124">
        <f t="shared" si="7"/>
        <v>0.59519230769230769</v>
      </c>
      <c r="G15" s="124">
        <f t="shared" si="9"/>
        <v>4.9600000000000005E-2</v>
      </c>
      <c r="H15" s="124">
        <f t="shared" si="0"/>
        <v>26</v>
      </c>
      <c r="I15" s="124">
        <v>12000</v>
      </c>
      <c r="J15" s="124">
        <f t="shared" si="1"/>
        <v>93</v>
      </c>
      <c r="K15" s="124">
        <f t="shared" si="2"/>
        <v>78</v>
      </c>
      <c r="L15" s="124">
        <v>68</v>
      </c>
      <c r="M15" s="124">
        <f t="shared" si="4"/>
        <v>47</v>
      </c>
      <c r="N15" s="124">
        <f t="shared" si="5"/>
        <v>31</v>
      </c>
      <c r="O15" s="124">
        <f t="shared" si="8"/>
        <v>16</v>
      </c>
      <c r="P15" s="126">
        <v>68</v>
      </c>
    </row>
    <row r="16" spans="1:16" s="119" customFormat="1" ht="15.75" x14ac:dyDescent="0.25">
      <c r="A16" s="123">
        <v>14</v>
      </c>
      <c r="B16" s="123" t="s">
        <v>17</v>
      </c>
      <c r="C16" s="123" t="s">
        <v>199</v>
      </c>
      <c r="D16" s="123">
        <f>2*13</f>
        <v>26</v>
      </c>
      <c r="E16" s="127">
        <f t="shared" ref="E16:E17" si="15">(G16*H16*I16/1000*$O$2)</f>
        <v>18.876000000000001</v>
      </c>
      <c r="F16" s="124">
        <f t="shared" si="7"/>
        <v>0.72600000000000009</v>
      </c>
      <c r="G16" s="124">
        <f>60.5/1000</f>
        <v>6.0499999999999998E-2</v>
      </c>
      <c r="H16" s="124">
        <f t="shared" si="0"/>
        <v>26</v>
      </c>
      <c r="I16" s="124">
        <v>12000</v>
      </c>
      <c r="J16" s="124">
        <f t="shared" si="1"/>
        <v>114</v>
      </c>
      <c r="K16" s="124">
        <v>69</v>
      </c>
      <c r="L16" s="124">
        <f t="shared" ref="L16" si="16">ROUNDUP(G16*H16*I16/1000*$L$2,0)</f>
        <v>76</v>
      </c>
      <c r="M16" s="124">
        <f t="shared" si="4"/>
        <v>57</v>
      </c>
      <c r="N16" s="124">
        <f t="shared" si="5"/>
        <v>38</v>
      </c>
      <c r="O16" s="124">
        <f t="shared" si="8"/>
        <v>19</v>
      </c>
      <c r="P16" s="126">
        <v>68</v>
      </c>
    </row>
    <row r="17" spans="1:16" s="119" customFormat="1" ht="15.75" x14ac:dyDescent="0.25">
      <c r="A17" s="123">
        <v>15</v>
      </c>
      <c r="B17" s="123" t="s">
        <v>18</v>
      </c>
      <c r="C17" s="123" t="s">
        <v>200</v>
      </c>
      <c r="D17" s="123">
        <f>2*13</f>
        <v>26</v>
      </c>
      <c r="E17" s="127">
        <f t="shared" si="15"/>
        <v>22.744800000000001</v>
      </c>
      <c r="F17" s="124">
        <f t="shared" si="7"/>
        <v>0.87480000000000002</v>
      </c>
      <c r="G17" s="124">
        <f>72.9/1000</f>
        <v>7.2900000000000006E-2</v>
      </c>
      <c r="H17" s="124">
        <f t="shared" si="0"/>
        <v>26</v>
      </c>
      <c r="I17" s="124">
        <v>12000</v>
      </c>
      <c r="J17" s="124">
        <f t="shared" si="1"/>
        <v>137</v>
      </c>
      <c r="K17" s="124">
        <f t="shared" ref="K17" si="17">ROUNDUP(G17*H17*I17/1000*$K$2,0)</f>
        <v>114</v>
      </c>
      <c r="L17" s="124">
        <v>69</v>
      </c>
      <c r="M17" s="124">
        <f t="shared" si="4"/>
        <v>69</v>
      </c>
      <c r="N17" s="124">
        <f t="shared" si="5"/>
        <v>46</v>
      </c>
      <c r="O17" s="124">
        <f t="shared" si="8"/>
        <v>23</v>
      </c>
      <c r="P17" s="126">
        <v>68</v>
      </c>
    </row>
    <row r="18" spans="1:16" s="119" customFormat="1" ht="14.25" customHeight="1" x14ac:dyDescent="0.25">
      <c r="A18" s="123">
        <v>16</v>
      </c>
      <c r="B18" s="123" t="s">
        <v>19</v>
      </c>
      <c r="C18" s="123" t="s">
        <v>201</v>
      </c>
      <c r="D18" s="123">
        <f>(1*11)+(1*12)</f>
        <v>23</v>
      </c>
      <c r="E18" s="123">
        <v>15.731999999999999</v>
      </c>
      <c r="F18" s="124">
        <f t="shared" si="7"/>
        <v>0.68399999999999994</v>
      </c>
      <c r="G18" s="124">
        <f t="shared" si="9"/>
        <v>5.7000000000000002E-2</v>
      </c>
      <c r="H18" s="124">
        <f t="shared" si="0"/>
        <v>23</v>
      </c>
      <c r="I18" s="124">
        <v>12000</v>
      </c>
      <c r="J18" s="124">
        <f t="shared" si="1"/>
        <v>95</v>
      </c>
      <c r="K18" s="124">
        <f t="shared" si="2"/>
        <v>79</v>
      </c>
      <c r="L18" s="124">
        <v>68</v>
      </c>
      <c r="M18" s="124">
        <f t="shared" si="4"/>
        <v>48</v>
      </c>
      <c r="N18" s="124">
        <f t="shared" si="5"/>
        <v>32</v>
      </c>
      <c r="O18" s="124">
        <f t="shared" si="8"/>
        <v>16</v>
      </c>
      <c r="P18" s="126">
        <v>68</v>
      </c>
    </row>
    <row r="19" spans="1:16" s="119" customFormat="1" ht="13.5" customHeight="1" x14ac:dyDescent="0.25">
      <c r="A19" s="123">
        <v>17</v>
      </c>
      <c r="B19" s="123" t="s">
        <v>20</v>
      </c>
      <c r="C19" s="123" t="s">
        <v>202</v>
      </c>
      <c r="D19" s="123">
        <f>(1*11)+(1*12)</f>
        <v>23</v>
      </c>
      <c r="E19" s="123">
        <v>18.216000000000001</v>
      </c>
      <c r="F19" s="124">
        <f t="shared" si="7"/>
        <v>0.79200000000000004</v>
      </c>
      <c r="G19" s="124">
        <f t="shared" si="9"/>
        <v>6.6000000000000003E-2</v>
      </c>
      <c r="H19" s="124">
        <f t="shared" si="0"/>
        <v>23</v>
      </c>
      <c r="I19" s="124">
        <v>12000</v>
      </c>
      <c r="J19" s="124">
        <f t="shared" si="1"/>
        <v>110</v>
      </c>
      <c r="K19" s="124">
        <f t="shared" si="2"/>
        <v>92</v>
      </c>
      <c r="L19" s="124">
        <v>68</v>
      </c>
      <c r="M19" s="124">
        <f t="shared" si="4"/>
        <v>55</v>
      </c>
      <c r="N19" s="124">
        <f t="shared" si="5"/>
        <v>37</v>
      </c>
      <c r="O19" s="124">
        <f t="shared" si="8"/>
        <v>19</v>
      </c>
      <c r="P19" s="126">
        <v>68</v>
      </c>
    </row>
    <row r="20" spans="1:16" s="119" customFormat="1" ht="13.5" customHeight="1" x14ac:dyDescent="0.25">
      <c r="A20" s="123">
        <v>18</v>
      </c>
      <c r="B20" s="123" t="s">
        <v>21</v>
      </c>
      <c r="C20" s="123" t="s">
        <v>203</v>
      </c>
      <c r="D20" s="123">
        <v>21</v>
      </c>
      <c r="E20" s="127">
        <f t="shared" ref="E20:E21" si="18">(G20*H20*I20/1000*$O$2)</f>
        <v>20.185199999999998</v>
      </c>
      <c r="F20" s="124">
        <f t="shared" si="7"/>
        <v>0.96119999999999994</v>
      </c>
      <c r="G20" s="124">
        <f>80.1/1000</f>
        <v>8.0099999999999991E-2</v>
      </c>
      <c r="H20" s="124">
        <f t="shared" si="0"/>
        <v>21</v>
      </c>
      <c r="I20" s="124">
        <v>12000</v>
      </c>
      <c r="J20" s="124">
        <f t="shared" si="1"/>
        <v>122</v>
      </c>
      <c r="K20" s="124">
        <f t="shared" si="2"/>
        <v>101</v>
      </c>
      <c r="L20" s="124">
        <v>68</v>
      </c>
      <c r="M20" s="124">
        <f t="shared" si="4"/>
        <v>61</v>
      </c>
      <c r="N20" s="124">
        <f t="shared" si="5"/>
        <v>41</v>
      </c>
      <c r="O20" s="124">
        <f t="shared" si="8"/>
        <v>21</v>
      </c>
      <c r="P20" s="126">
        <v>68</v>
      </c>
    </row>
    <row r="21" spans="1:16" s="119" customFormat="1" ht="13.5" customHeight="1" x14ac:dyDescent="0.25">
      <c r="A21" s="123">
        <v>19</v>
      </c>
      <c r="B21" s="123" t="s">
        <v>22</v>
      </c>
      <c r="C21" s="123" t="s">
        <v>204</v>
      </c>
      <c r="D21" s="123">
        <v>21</v>
      </c>
      <c r="E21" s="127">
        <f t="shared" si="18"/>
        <v>23.7636</v>
      </c>
      <c r="F21" s="124">
        <f t="shared" si="7"/>
        <v>1.1315999999999999</v>
      </c>
      <c r="G21" s="124">
        <f>94.3/1000</f>
        <v>9.4299999999999995E-2</v>
      </c>
      <c r="H21" s="124">
        <f t="shared" si="0"/>
        <v>21</v>
      </c>
      <c r="I21" s="124">
        <v>12000</v>
      </c>
      <c r="J21" s="124">
        <f t="shared" si="1"/>
        <v>143</v>
      </c>
      <c r="K21" s="124">
        <f t="shared" si="2"/>
        <v>119</v>
      </c>
      <c r="L21" s="124">
        <v>68</v>
      </c>
      <c r="M21" s="124">
        <f t="shared" si="4"/>
        <v>72</v>
      </c>
      <c r="N21" s="124">
        <f t="shared" si="5"/>
        <v>48</v>
      </c>
      <c r="O21" s="124">
        <f t="shared" si="8"/>
        <v>24</v>
      </c>
      <c r="P21" s="126">
        <v>68</v>
      </c>
    </row>
    <row r="22" spans="1:16" s="119" customFormat="1" ht="13.5" customHeight="1" x14ac:dyDescent="0.25">
      <c r="A22" s="123">
        <v>20</v>
      </c>
      <c r="B22" s="123" t="s">
        <v>23</v>
      </c>
      <c r="C22" s="123" t="s">
        <v>205</v>
      </c>
      <c r="D22" s="123">
        <f>(1*11)+(1*12)</f>
        <v>23</v>
      </c>
      <c r="E22" s="128" t="s">
        <v>206</v>
      </c>
      <c r="F22" s="124">
        <f t="shared" si="7"/>
        <v>0.79434782608695653</v>
      </c>
      <c r="G22" s="124">
        <f t="shared" si="9"/>
        <v>6.6200000000000009E-2</v>
      </c>
      <c r="H22" s="124">
        <f t="shared" si="0"/>
        <v>23</v>
      </c>
      <c r="I22" s="124">
        <v>12000</v>
      </c>
      <c r="J22" s="124">
        <f t="shared" si="1"/>
        <v>110</v>
      </c>
      <c r="K22" s="124">
        <f t="shared" si="2"/>
        <v>92</v>
      </c>
      <c r="L22" s="124">
        <v>68</v>
      </c>
      <c r="M22" s="124">
        <f t="shared" si="4"/>
        <v>55</v>
      </c>
      <c r="N22" s="124">
        <f t="shared" si="5"/>
        <v>37</v>
      </c>
      <c r="O22" s="124">
        <f t="shared" si="8"/>
        <v>19</v>
      </c>
      <c r="P22" s="126">
        <v>68</v>
      </c>
    </row>
    <row r="23" spans="1:16" s="119" customFormat="1" ht="13.5" customHeight="1" x14ac:dyDescent="0.25">
      <c r="A23" s="123">
        <v>21</v>
      </c>
      <c r="B23" s="123" t="s">
        <v>24</v>
      </c>
      <c r="C23" s="123" t="s">
        <v>207</v>
      </c>
      <c r="D23" s="123">
        <f t="shared" ref="D23:D36" si="19">3*7</f>
        <v>21</v>
      </c>
      <c r="E23" s="123">
        <v>19.152000000000001</v>
      </c>
      <c r="F23" s="124">
        <f t="shared" si="7"/>
        <v>0.91200000000000003</v>
      </c>
      <c r="G23" s="124">
        <f t="shared" si="9"/>
        <v>7.5999999999999998E-2</v>
      </c>
      <c r="H23" s="124">
        <f t="shared" si="0"/>
        <v>21</v>
      </c>
      <c r="I23" s="124">
        <v>12000</v>
      </c>
      <c r="J23" s="124">
        <f t="shared" si="1"/>
        <v>115</v>
      </c>
      <c r="K23" s="124">
        <f t="shared" si="2"/>
        <v>96</v>
      </c>
      <c r="L23" s="124">
        <v>68</v>
      </c>
      <c r="M23" s="124">
        <f t="shared" si="4"/>
        <v>58</v>
      </c>
      <c r="N23" s="124">
        <f t="shared" si="5"/>
        <v>39</v>
      </c>
      <c r="O23" s="124">
        <f t="shared" si="8"/>
        <v>20</v>
      </c>
      <c r="P23" s="126">
        <v>68</v>
      </c>
    </row>
    <row r="24" spans="1:16" s="119" customFormat="1" ht="13.5" customHeight="1" x14ac:dyDescent="0.25">
      <c r="A24" s="123">
        <v>22</v>
      </c>
      <c r="B24" s="123" t="s">
        <v>25</v>
      </c>
      <c r="C24" s="123" t="s">
        <v>208</v>
      </c>
      <c r="D24" s="123">
        <v>21</v>
      </c>
      <c r="E24" s="127">
        <f t="shared" ref="E24:E25" si="20">(G24*H24*I24/1000*$O$2)</f>
        <v>22.831199999999999</v>
      </c>
      <c r="F24" s="124">
        <f t="shared" si="7"/>
        <v>1.0871999999999999</v>
      </c>
      <c r="G24" s="124">
        <f>90.6/1000</f>
        <v>9.06E-2</v>
      </c>
      <c r="H24" s="124">
        <f t="shared" si="0"/>
        <v>21</v>
      </c>
      <c r="I24" s="124">
        <v>12000</v>
      </c>
      <c r="J24" s="124">
        <f t="shared" si="1"/>
        <v>137</v>
      </c>
      <c r="K24" s="124">
        <f t="shared" si="2"/>
        <v>115</v>
      </c>
      <c r="L24" s="124">
        <v>68</v>
      </c>
      <c r="M24" s="124">
        <f t="shared" si="4"/>
        <v>69</v>
      </c>
      <c r="N24" s="124">
        <f t="shared" si="5"/>
        <v>46</v>
      </c>
      <c r="O24" s="124">
        <f t="shared" si="8"/>
        <v>23</v>
      </c>
      <c r="P24" s="126">
        <v>68</v>
      </c>
    </row>
    <row r="25" spans="1:16" s="119" customFormat="1" ht="13.5" customHeight="1" x14ac:dyDescent="0.25">
      <c r="A25" s="123">
        <v>23</v>
      </c>
      <c r="B25" s="123" t="s">
        <v>26</v>
      </c>
      <c r="C25" s="123" t="s">
        <v>209</v>
      </c>
      <c r="D25" s="123">
        <v>21</v>
      </c>
      <c r="E25" s="127">
        <f t="shared" si="20"/>
        <v>26.5608</v>
      </c>
      <c r="F25" s="124">
        <f t="shared" si="7"/>
        <v>1.2647999999999999</v>
      </c>
      <c r="G25" s="124">
        <f>105.4/1000</f>
        <v>0.10540000000000001</v>
      </c>
      <c r="H25" s="124">
        <f t="shared" si="0"/>
        <v>21</v>
      </c>
      <c r="I25" s="124">
        <v>12000</v>
      </c>
      <c r="J25" s="124">
        <f t="shared" si="1"/>
        <v>160</v>
      </c>
      <c r="K25" s="124">
        <f t="shared" si="2"/>
        <v>133</v>
      </c>
      <c r="L25" s="124">
        <v>68</v>
      </c>
      <c r="M25" s="124">
        <f t="shared" si="4"/>
        <v>80</v>
      </c>
      <c r="N25" s="124">
        <f t="shared" si="5"/>
        <v>54</v>
      </c>
      <c r="O25" s="124">
        <f t="shared" si="8"/>
        <v>27</v>
      </c>
      <c r="P25" s="126">
        <v>68</v>
      </c>
    </row>
    <row r="26" spans="1:16" s="119" customFormat="1" ht="13.5" customHeight="1" x14ac:dyDescent="0.25">
      <c r="A26" s="123">
        <v>24</v>
      </c>
      <c r="B26" s="123" t="s">
        <v>27</v>
      </c>
      <c r="C26" s="123" t="s">
        <v>210</v>
      </c>
      <c r="D26" s="123">
        <f t="shared" si="19"/>
        <v>21</v>
      </c>
      <c r="E26" s="128" t="s">
        <v>206</v>
      </c>
      <c r="F26" s="124">
        <f t="shared" si="7"/>
        <v>0.87</v>
      </c>
      <c r="G26" s="124">
        <f t="shared" si="9"/>
        <v>7.2499999999999995E-2</v>
      </c>
      <c r="H26" s="124">
        <f t="shared" si="0"/>
        <v>21</v>
      </c>
      <c r="I26" s="124">
        <v>12000</v>
      </c>
      <c r="J26" s="124">
        <f t="shared" si="1"/>
        <v>110</v>
      </c>
      <c r="K26" s="124">
        <f t="shared" si="2"/>
        <v>92</v>
      </c>
      <c r="L26" s="124">
        <v>68</v>
      </c>
      <c r="M26" s="124">
        <f t="shared" si="4"/>
        <v>55</v>
      </c>
      <c r="N26" s="124">
        <f t="shared" si="5"/>
        <v>37</v>
      </c>
      <c r="O26" s="124">
        <f t="shared" si="8"/>
        <v>19</v>
      </c>
      <c r="P26" s="126">
        <v>68</v>
      </c>
    </row>
    <row r="27" spans="1:16" s="119" customFormat="1" ht="13.5" customHeight="1" x14ac:dyDescent="0.25">
      <c r="A27" s="123">
        <v>25</v>
      </c>
      <c r="B27" s="123" t="s">
        <v>28</v>
      </c>
      <c r="C27" s="123" t="s">
        <v>211</v>
      </c>
      <c r="D27" s="123">
        <f t="shared" si="19"/>
        <v>21</v>
      </c>
      <c r="E27" s="123">
        <v>20.033999999999999</v>
      </c>
      <c r="F27" s="124">
        <f t="shared" si="7"/>
        <v>0.95399999999999996</v>
      </c>
      <c r="G27" s="124">
        <f t="shared" si="9"/>
        <v>7.9500000000000001E-2</v>
      </c>
      <c r="H27" s="124">
        <f t="shared" si="0"/>
        <v>21</v>
      </c>
      <c r="I27" s="124">
        <v>12000</v>
      </c>
      <c r="J27" s="124">
        <f t="shared" si="1"/>
        <v>121</v>
      </c>
      <c r="K27" s="124">
        <f t="shared" si="2"/>
        <v>101</v>
      </c>
      <c r="L27" s="124">
        <f t="shared" si="3"/>
        <v>81</v>
      </c>
      <c r="M27" s="124">
        <v>68</v>
      </c>
      <c r="N27" s="124">
        <f t="shared" si="5"/>
        <v>41</v>
      </c>
      <c r="O27" s="124">
        <f t="shared" si="8"/>
        <v>21</v>
      </c>
      <c r="P27" s="126">
        <v>68</v>
      </c>
    </row>
    <row r="28" spans="1:16" s="119" customFormat="1" ht="13.5" customHeight="1" x14ac:dyDescent="0.25">
      <c r="A28" s="123">
        <v>26</v>
      </c>
      <c r="B28" s="123" t="s">
        <v>29</v>
      </c>
      <c r="C28" s="123" t="s">
        <v>212</v>
      </c>
      <c r="D28" s="123">
        <f t="shared" si="19"/>
        <v>21</v>
      </c>
      <c r="E28" s="123">
        <v>22.603999999999999</v>
      </c>
      <c r="F28" s="124">
        <f t="shared" si="7"/>
        <v>1.0763809523809524</v>
      </c>
      <c r="G28" s="124">
        <f t="shared" si="9"/>
        <v>8.9700000000000002E-2</v>
      </c>
      <c r="H28" s="124">
        <f t="shared" si="0"/>
        <v>21</v>
      </c>
      <c r="I28" s="124">
        <v>12000</v>
      </c>
      <c r="J28" s="124">
        <f t="shared" si="1"/>
        <v>136</v>
      </c>
      <c r="K28" s="124">
        <f t="shared" si="2"/>
        <v>114</v>
      </c>
      <c r="L28" s="124">
        <f t="shared" si="3"/>
        <v>91</v>
      </c>
      <c r="M28" s="124">
        <f t="shared" si="4"/>
        <v>68</v>
      </c>
      <c r="N28" s="124">
        <f t="shared" si="5"/>
        <v>46</v>
      </c>
      <c r="O28" s="124">
        <f t="shared" si="8"/>
        <v>23</v>
      </c>
      <c r="P28" s="126">
        <v>68</v>
      </c>
    </row>
    <row r="29" spans="1:16" s="119" customFormat="1" ht="13.5" customHeight="1" x14ac:dyDescent="0.25">
      <c r="A29" s="123">
        <v>27</v>
      </c>
      <c r="B29" s="123" t="s">
        <v>30</v>
      </c>
      <c r="C29" s="123" t="s">
        <v>213</v>
      </c>
      <c r="D29" s="123">
        <v>21</v>
      </c>
      <c r="E29" s="127">
        <f t="shared" ref="E29:E30" si="21">(G29*H29*I29/1000*$O$2)</f>
        <v>27.694800000000001</v>
      </c>
      <c r="F29" s="124">
        <f t="shared" si="7"/>
        <v>1.3188</v>
      </c>
      <c r="G29" s="124">
        <f>109.9/1000</f>
        <v>0.10990000000000001</v>
      </c>
      <c r="H29" s="124">
        <f t="shared" si="0"/>
        <v>21</v>
      </c>
      <c r="I29" s="124">
        <v>12000</v>
      </c>
      <c r="J29" s="124">
        <f t="shared" si="1"/>
        <v>167</v>
      </c>
      <c r="K29" s="124">
        <f t="shared" si="2"/>
        <v>139</v>
      </c>
      <c r="L29" s="124">
        <f t="shared" si="3"/>
        <v>111</v>
      </c>
      <c r="M29" s="124">
        <v>69</v>
      </c>
      <c r="N29" s="124">
        <f t="shared" si="5"/>
        <v>56</v>
      </c>
      <c r="O29" s="124">
        <f t="shared" si="8"/>
        <v>28</v>
      </c>
      <c r="P29" s="126">
        <v>68</v>
      </c>
    </row>
    <row r="30" spans="1:16" s="119" customFormat="1" ht="13.5" customHeight="1" x14ac:dyDescent="0.25">
      <c r="A30" s="123">
        <v>28</v>
      </c>
      <c r="B30" s="123" t="s">
        <v>31</v>
      </c>
      <c r="C30" s="123" t="s">
        <v>214</v>
      </c>
      <c r="D30" s="123">
        <v>20</v>
      </c>
      <c r="E30" s="127">
        <f t="shared" si="21"/>
        <v>32.136000000000003</v>
      </c>
      <c r="F30" s="124">
        <f t="shared" si="7"/>
        <v>1.6068000000000002</v>
      </c>
      <c r="G30" s="124">
        <f>133.9/1000</f>
        <v>0.13390000000000002</v>
      </c>
      <c r="H30" s="124">
        <f t="shared" si="0"/>
        <v>20</v>
      </c>
      <c r="I30" s="124">
        <v>12000</v>
      </c>
      <c r="J30" s="124">
        <f t="shared" si="1"/>
        <v>193</v>
      </c>
      <c r="K30" s="124">
        <f t="shared" si="2"/>
        <v>161</v>
      </c>
      <c r="L30" s="124">
        <f t="shared" si="3"/>
        <v>129</v>
      </c>
      <c r="M30" s="124">
        <f t="shared" ref="M30" si="22">ROUNDUP(G30*H30*I30/1000*$M$2,0)</f>
        <v>97</v>
      </c>
      <c r="N30" s="124">
        <f t="shared" si="5"/>
        <v>65</v>
      </c>
      <c r="O30" s="124">
        <f t="shared" si="8"/>
        <v>33</v>
      </c>
      <c r="P30" s="126">
        <v>68</v>
      </c>
    </row>
    <row r="31" spans="1:16" s="119" customFormat="1" ht="13.5" customHeight="1" x14ac:dyDescent="0.25">
      <c r="A31" s="123">
        <v>29</v>
      </c>
      <c r="B31" s="123" t="s">
        <v>32</v>
      </c>
      <c r="C31" s="123" t="s">
        <v>215</v>
      </c>
      <c r="D31" s="123">
        <f t="shared" si="19"/>
        <v>21</v>
      </c>
      <c r="E31" s="123">
        <v>22.428000000000001</v>
      </c>
      <c r="F31" s="124">
        <f t="shared" si="7"/>
        <v>1.0680000000000001</v>
      </c>
      <c r="G31" s="124">
        <f t="shared" si="9"/>
        <v>8.8999999999999996E-2</v>
      </c>
      <c r="H31" s="124">
        <f t="shared" si="0"/>
        <v>21</v>
      </c>
      <c r="I31" s="124">
        <v>12000</v>
      </c>
      <c r="J31" s="124">
        <f t="shared" si="1"/>
        <v>135</v>
      </c>
      <c r="K31" s="124">
        <f t="shared" si="2"/>
        <v>113</v>
      </c>
      <c r="L31" s="124">
        <f t="shared" si="3"/>
        <v>90</v>
      </c>
      <c r="M31" s="124">
        <f t="shared" si="4"/>
        <v>68</v>
      </c>
      <c r="N31" s="124">
        <f t="shared" si="5"/>
        <v>45</v>
      </c>
      <c r="O31" s="124">
        <f t="shared" si="8"/>
        <v>23</v>
      </c>
      <c r="P31" s="126">
        <v>68</v>
      </c>
    </row>
    <row r="32" spans="1:16" s="119" customFormat="1" ht="13.5" customHeight="1" x14ac:dyDescent="0.25">
      <c r="A32" s="123">
        <v>30</v>
      </c>
      <c r="B32" s="123" t="s">
        <v>33</v>
      </c>
      <c r="C32" s="123" t="s">
        <v>216</v>
      </c>
      <c r="D32" s="123">
        <f t="shared" si="19"/>
        <v>21</v>
      </c>
      <c r="E32" s="128" t="s">
        <v>217</v>
      </c>
      <c r="F32" s="124">
        <f t="shared" si="7"/>
        <v>1.1747619047619049</v>
      </c>
      <c r="G32" s="124">
        <f t="shared" si="9"/>
        <v>9.7900000000000001E-2</v>
      </c>
      <c r="H32" s="124">
        <f t="shared" si="0"/>
        <v>21</v>
      </c>
      <c r="I32" s="124">
        <v>12000</v>
      </c>
      <c r="J32" s="124">
        <f t="shared" si="1"/>
        <v>149</v>
      </c>
      <c r="K32" s="124">
        <f t="shared" si="2"/>
        <v>124</v>
      </c>
      <c r="L32" s="124">
        <f t="shared" si="3"/>
        <v>99</v>
      </c>
      <c r="M32" s="124">
        <v>68</v>
      </c>
      <c r="N32" s="124">
        <f t="shared" si="5"/>
        <v>50</v>
      </c>
      <c r="O32" s="124">
        <f t="shared" si="8"/>
        <v>25</v>
      </c>
      <c r="P32" s="126">
        <v>68</v>
      </c>
    </row>
    <row r="33" spans="1:16" s="119" customFormat="1" ht="13.5" customHeight="1" x14ac:dyDescent="0.25">
      <c r="A33" s="123">
        <v>31</v>
      </c>
      <c r="B33" s="123" t="s">
        <v>34</v>
      </c>
      <c r="C33" s="123" t="s">
        <v>218</v>
      </c>
      <c r="D33" s="123">
        <v>19</v>
      </c>
      <c r="E33" s="127">
        <f t="shared" ref="E33:E34" si="23">(G33*H33*I33/1000*$O$2)</f>
        <v>26.607599999999998</v>
      </c>
      <c r="F33" s="124">
        <f t="shared" si="7"/>
        <v>1.4003999999999999</v>
      </c>
      <c r="G33" s="124">
        <f>116.7/1000</f>
        <v>0.1167</v>
      </c>
      <c r="H33" s="124">
        <f t="shared" si="0"/>
        <v>19</v>
      </c>
      <c r="I33" s="124">
        <v>12000</v>
      </c>
      <c r="J33" s="124">
        <f t="shared" si="1"/>
        <v>160</v>
      </c>
      <c r="K33" s="124">
        <f t="shared" si="2"/>
        <v>134</v>
      </c>
      <c r="L33" s="124">
        <f t="shared" si="3"/>
        <v>107</v>
      </c>
      <c r="M33" s="124">
        <f t="shared" ref="M33" si="24">ROUNDUP(G33*H33*I33/1000*$M$2,0)</f>
        <v>80</v>
      </c>
      <c r="N33" s="124">
        <f t="shared" si="5"/>
        <v>54</v>
      </c>
      <c r="O33" s="124">
        <f t="shared" si="8"/>
        <v>27</v>
      </c>
      <c r="P33" s="126">
        <v>68</v>
      </c>
    </row>
    <row r="34" spans="1:16" s="119" customFormat="1" ht="13.5" customHeight="1" x14ac:dyDescent="0.25">
      <c r="A34" s="123">
        <v>32</v>
      </c>
      <c r="B34" s="123" t="s">
        <v>35</v>
      </c>
      <c r="C34" s="123" t="s">
        <v>219</v>
      </c>
      <c r="D34" s="123">
        <v>19</v>
      </c>
      <c r="E34" s="127">
        <f t="shared" si="23"/>
        <v>31.304400000000001</v>
      </c>
      <c r="F34" s="124">
        <f t="shared" si="7"/>
        <v>1.6476</v>
      </c>
      <c r="G34" s="124">
        <f>137.3/1000</f>
        <v>0.13730000000000001</v>
      </c>
      <c r="H34" s="124">
        <f t="shared" si="0"/>
        <v>19</v>
      </c>
      <c r="I34" s="124">
        <v>12000</v>
      </c>
      <c r="J34" s="124">
        <f t="shared" si="1"/>
        <v>188</v>
      </c>
      <c r="K34" s="124">
        <f t="shared" si="2"/>
        <v>157</v>
      </c>
      <c r="L34" s="124">
        <f t="shared" si="3"/>
        <v>126</v>
      </c>
      <c r="M34" s="124">
        <v>69</v>
      </c>
      <c r="N34" s="124">
        <f t="shared" si="5"/>
        <v>63</v>
      </c>
      <c r="O34" s="124">
        <f t="shared" si="8"/>
        <v>32</v>
      </c>
      <c r="P34" s="126">
        <v>68</v>
      </c>
    </row>
    <row r="35" spans="1:16" s="119" customFormat="1" ht="13.5" customHeight="1" x14ac:dyDescent="0.25">
      <c r="A35" s="123">
        <v>33</v>
      </c>
      <c r="B35" s="123" t="s">
        <v>36</v>
      </c>
      <c r="C35" s="123" t="s">
        <v>220</v>
      </c>
      <c r="D35" s="123">
        <f t="shared" si="19"/>
        <v>21</v>
      </c>
      <c r="E35" s="123">
        <v>23.838999999999999</v>
      </c>
      <c r="F35" s="124">
        <f t="shared" si="7"/>
        <v>1.1351904761904761</v>
      </c>
      <c r="G35" s="124">
        <f t="shared" si="9"/>
        <v>9.4600000000000004E-2</v>
      </c>
      <c r="H35" s="124">
        <f t="shared" si="0"/>
        <v>21</v>
      </c>
      <c r="I35" s="124">
        <v>12000</v>
      </c>
      <c r="J35" s="124">
        <f t="shared" si="1"/>
        <v>144</v>
      </c>
      <c r="K35" s="124">
        <f t="shared" si="2"/>
        <v>120</v>
      </c>
      <c r="L35" s="124">
        <f t="shared" si="3"/>
        <v>96</v>
      </c>
      <c r="M35" s="124">
        <v>68</v>
      </c>
      <c r="N35" s="124">
        <f t="shared" si="5"/>
        <v>48</v>
      </c>
      <c r="O35" s="124">
        <f t="shared" si="8"/>
        <v>24</v>
      </c>
      <c r="P35" s="126">
        <v>68</v>
      </c>
    </row>
    <row r="36" spans="1:16" s="119" customFormat="1" ht="13.5" customHeight="1" x14ac:dyDescent="0.25">
      <c r="A36" s="123">
        <v>34</v>
      </c>
      <c r="B36" s="123" t="s">
        <v>37</v>
      </c>
      <c r="C36" s="123" t="s">
        <v>221</v>
      </c>
      <c r="D36" s="123">
        <f t="shared" si="19"/>
        <v>21</v>
      </c>
      <c r="E36" s="123">
        <v>26.712</v>
      </c>
      <c r="F36" s="124">
        <f t="shared" si="7"/>
        <v>1.272</v>
      </c>
      <c r="G36" s="124">
        <f t="shared" si="9"/>
        <v>0.106</v>
      </c>
      <c r="H36" s="124">
        <f t="shared" si="0"/>
        <v>21</v>
      </c>
      <c r="I36" s="124">
        <v>12000</v>
      </c>
      <c r="J36" s="124">
        <f t="shared" si="1"/>
        <v>161</v>
      </c>
      <c r="K36" s="124">
        <f t="shared" si="2"/>
        <v>134</v>
      </c>
      <c r="L36" s="124">
        <f t="shared" si="3"/>
        <v>107</v>
      </c>
      <c r="M36" s="124">
        <v>68</v>
      </c>
      <c r="N36" s="124">
        <f t="shared" si="5"/>
        <v>54</v>
      </c>
      <c r="O36" s="124">
        <f t="shared" si="8"/>
        <v>27</v>
      </c>
      <c r="P36" s="126">
        <v>68</v>
      </c>
    </row>
    <row r="37" spans="1:16" s="119" customFormat="1" ht="13.5" customHeight="1" x14ac:dyDescent="0.25">
      <c r="A37" s="123">
        <v>35</v>
      </c>
      <c r="B37" s="123" t="s">
        <v>38</v>
      </c>
      <c r="C37" s="123" t="s">
        <v>222</v>
      </c>
      <c r="D37" s="123">
        <v>20</v>
      </c>
      <c r="E37" s="127">
        <f t="shared" ref="E37:E38" si="25">(G37*H37*I37/1000*$O$2)</f>
        <v>28.512</v>
      </c>
      <c r="F37" s="124">
        <f t="shared" si="7"/>
        <v>1.4256</v>
      </c>
      <c r="G37" s="124">
        <f>118.8/1000</f>
        <v>0.1188</v>
      </c>
      <c r="H37" s="124">
        <f t="shared" si="0"/>
        <v>20</v>
      </c>
      <c r="I37" s="124">
        <v>12000</v>
      </c>
      <c r="J37" s="124">
        <f t="shared" si="1"/>
        <v>172</v>
      </c>
      <c r="K37" s="124">
        <f t="shared" si="2"/>
        <v>143</v>
      </c>
      <c r="L37" s="124">
        <f t="shared" si="3"/>
        <v>115</v>
      </c>
      <c r="M37" s="124">
        <v>68</v>
      </c>
      <c r="N37" s="124">
        <f t="shared" si="5"/>
        <v>58</v>
      </c>
      <c r="O37" s="124">
        <f t="shared" si="8"/>
        <v>29</v>
      </c>
      <c r="P37" s="126">
        <v>68</v>
      </c>
    </row>
    <row r="38" spans="1:16" s="119" customFormat="1" ht="13.5" customHeight="1" x14ac:dyDescent="0.25">
      <c r="A38" s="123">
        <v>36</v>
      </c>
      <c r="B38" s="123" t="s">
        <v>39</v>
      </c>
      <c r="C38" s="123" t="s">
        <v>223</v>
      </c>
      <c r="D38" s="123">
        <v>20</v>
      </c>
      <c r="E38" s="127">
        <f t="shared" si="25"/>
        <v>34.272000000000006</v>
      </c>
      <c r="F38" s="124">
        <f t="shared" si="7"/>
        <v>1.7136000000000002</v>
      </c>
      <c r="G38" s="124">
        <f>142.8/1000</f>
        <v>0.14280000000000001</v>
      </c>
      <c r="H38" s="124">
        <f t="shared" si="0"/>
        <v>20</v>
      </c>
      <c r="I38" s="124">
        <v>12000</v>
      </c>
      <c r="J38" s="124">
        <f t="shared" si="1"/>
        <v>206</v>
      </c>
      <c r="K38" s="124">
        <f t="shared" si="2"/>
        <v>172</v>
      </c>
      <c r="L38" s="124">
        <f t="shared" si="3"/>
        <v>138</v>
      </c>
      <c r="M38" s="124">
        <v>68</v>
      </c>
      <c r="N38" s="124">
        <f t="shared" si="5"/>
        <v>69</v>
      </c>
      <c r="O38" s="124">
        <f t="shared" si="8"/>
        <v>35</v>
      </c>
      <c r="P38" s="126">
        <v>68</v>
      </c>
    </row>
    <row r="39" spans="1:16" s="119" customFormat="1" ht="13.5" customHeight="1" x14ac:dyDescent="0.25">
      <c r="A39" s="123">
        <v>37</v>
      </c>
      <c r="B39" s="123" t="s">
        <v>40</v>
      </c>
      <c r="C39" s="123" t="s">
        <v>224</v>
      </c>
      <c r="D39" s="123">
        <f>3*5</f>
        <v>15</v>
      </c>
      <c r="E39" s="123">
        <v>23.274000000000001</v>
      </c>
      <c r="F39" s="124">
        <f t="shared" si="7"/>
        <v>1.5516000000000001</v>
      </c>
      <c r="G39" s="124">
        <f t="shared" si="9"/>
        <v>0.1293</v>
      </c>
      <c r="H39" s="124">
        <f t="shared" si="0"/>
        <v>15</v>
      </c>
      <c r="I39" s="124">
        <v>12000</v>
      </c>
      <c r="J39" s="124">
        <f t="shared" si="1"/>
        <v>140</v>
      </c>
      <c r="K39" s="124">
        <f t="shared" si="2"/>
        <v>117</v>
      </c>
      <c r="L39" s="124">
        <f t="shared" si="3"/>
        <v>94</v>
      </c>
      <c r="M39" s="124">
        <v>68</v>
      </c>
      <c r="N39" s="124">
        <f t="shared" si="5"/>
        <v>47</v>
      </c>
      <c r="O39" s="124">
        <f t="shared" si="8"/>
        <v>24</v>
      </c>
      <c r="P39" s="126">
        <v>68</v>
      </c>
    </row>
    <row r="40" spans="1:16" s="119" customFormat="1" ht="13.5" customHeight="1" x14ac:dyDescent="0.25">
      <c r="A40" s="123">
        <v>38</v>
      </c>
      <c r="B40" s="123" t="s">
        <v>41</v>
      </c>
      <c r="C40" s="123" t="s">
        <v>225</v>
      </c>
      <c r="D40" s="123">
        <f>3*5</f>
        <v>15</v>
      </c>
      <c r="E40" s="123">
        <v>25.956</v>
      </c>
      <c r="F40" s="124">
        <f t="shared" si="7"/>
        <v>1.7303999999999999</v>
      </c>
      <c r="G40" s="124">
        <f t="shared" si="9"/>
        <v>0.14419999999999999</v>
      </c>
      <c r="H40" s="124">
        <f t="shared" si="0"/>
        <v>15</v>
      </c>
      <c r="I40" s="124">
        <v>12000</v>
      </c>
      <c r="J40" s="124">
        <f t="shared" si="1"/>
        <v>156</v>
      </c>
      <c r="K40" s="124">
        <f t="shared" si="2"/>
        <v>130</v>
      </c>
      <c r="L40" s="124">
        <f t="shared" si="3"/>
        <v>104</v>
      </c>
      <c r="M40" s="124">
        <v>68</v>
      </c>
      <c r="N40" s="124">
        <f t="shared" si="5"/>
        <v>52</v>
      </c>
      <c r="O40" s="124">
        <f t="shared" si="8"/>
        <v>26</v>
      </c>
      <c r="P40" s="126">
        <v>68</v>
      </c>
    </row>
    <row r="41" spans="1:16" s="119" customFormat="1" ht="13.5" customHeight="1" x14ac:dyDescent="0.25">
      <c r="A41" s="123">
        <v>39</v>
      </c>
      <c r="B41" s="123" t="s">
        <v>42</v>
      </c>
      <c r="C41" s="123" t="s">
        <v>226</v>
      </c>
      <c r="D41" s="123">
        <f>3*5</f>
        <v>15</v>
      </c>
      <c r="E41" s="127">
        <f t="shared" ref="E41:E42" si="26">(G41*H41*I41/1000*$O$2)</f>
        <v>29.718</v>
      </c>
      <c r="F41" s="124">
        <f t="shared" si="7"/>
        <v>1.9812000000000001</v>
      </c>
      <c r="G41" s="124">
        <f>165.1/1000</f>
        <v>0.1651</v>
      </c>
      <c r="H41" s="124">
        <f t="shared" si="0"/>
        <v>15</v>
      </c>
      <c r="I41" s="124">
        <v>12000</v>
      </c>
      <c r="J41" s="124">
        <f t="shared" si="1"/>
        <v>179</v>
      </c>
      <c r="K41" s="124">
        <f t="shared" si="2"/>
        <v>149</v>
      </c>
      <c r="L41" s="124">
        <f t="shared" si="3"/>
        <v>119</v>
      </c>
      <c r="M41" s="124">
        <v>68</v>
      </c>
      <c r="N41" s="124">
        <f t="shared" si="5"/>
        <v>60</v>
      </c>
      <c r="O41" s="124">
        <f t="shared" si="8"/>
        <v>30</v>
      </c>
      <c r="P41" s="126">
        <v>68</v>
      </c>
    </row>
    <row r="42" spans="1:16" s="119" customFormat="1" ht="13.5" customHeight="1" x14ac:dyDescent="0.25">
      <c r="A42" s="123">
        <v>40</v>
      </c>
      <c r="B42" s="123" t="s">
        <v>43</v>
      </c>
      <c r="C42" s="123" t="s">
        <v>227</v>
      </c>
      <c r="D42" s="123">
        <f>3*5</f>
        <v>15</v>
      </c>
      <c r="E42" s="127">
        <f t="shared" si="26"/>
        <v>35.064</v>
      </c>
      <c r="F42" s="124">
        <f t="shared" si="7"/>
        <v>2.3376000000000001</v>
      </c>
      <c r="G42" s="124">
        <f>194.8/1000</f>
        <v>0.1948</v>
      </c>
      <c r="H42" s="124">
        <f t="shared" si="0"/>
        <v>15</v>
      </c>
      <c r="I42" s="124">
        <v>12000</v>
      </c>
      <c r="J42" s="124">
        <f t="shared" si="1"/>
        <v>211</v>
      </c>
      <c r="K42" s="124">
        <f t="shared" si="2"/>
        <v>176</v>
      </c>
      <c r="L42" s="124">
        <f t="shared" si="3"/>
        <v>141</v>
      </c>
      <c r="M42" s="124">
        <v>68</v>
      </c>
      <c r="N42" s="124">
        <f t="shared" si="5"/>
        <v>71</v>
      </c>
      <c r="O42" s="124">
        <f t="shared" si="8"/>
        <v>36</v>
      </c>
      <c r="P42" s="126">
        <v>68</v>
      </c>
    </row>
    <row r="43" spans="1:16" s="119" customFormat="1" ht="13.5" customHeight="1" x14ac:dyDescent="0.25">
      <c r="A43" s="123">
        <v>41</v>
      </c>
      <c r="B43" s="123" t="s">
        <v>90</v>
      </c>
      <c r="C43" s="123" t="s">
        <v>228</v>
      </c>
      <c r="D43" s="123">
        <f>2*11</f>
        <v>22</v>
      </c>
      <c r="E43" s="128" t="s">
        <v>229</v>
      </c>
      <c r="F43" s="124">
        <f t="shared" si="7"/>
        <v>0.49677272727272731</v>
      </c>
      <c r="G43" s="124">
        <f t="shared" si="9"/>
        <v>4.1400000000000006E-2</v>
      </c>
      <c r="H43" s="124">
        <f t="shared" si="0"/>
        <v>22</v>
      </c>
      <c r="I43" s="124">
        <v>12000</v>
      </c>
      <c r="J43" s="124">
        <v>68</v>
      </c>
      <c r="K43" s="124">
        <f t="shared" si="2"/>
        <v>55</v>
      </c>
      <c r="L43" s="124">
        <f t="shared" si="3"/>
        <v>44</v>
      </c>
      <c r="M43" s="124">
        <f t="shared" si="4"/>
        <v>33</v>
      </c>
      <c r="N43" s="124">
        <f t="shared" si="5"/>
        <v>22</v>
      </c>
      <c r="O43" s="124">
        <f t="shared" si="8"/>
        <v>11</v>
      </c>
      <c r="P43" s="126">
        <v>68</v>
      </c>
    </row>
    <row r="44" spans="1:16" s="119" customFormat="1" ht="13.5" customHeight="1" x14ac:dyDescent="0.25">
      <c r="A44" s="123">
        <v>42</v>
      </c>
      <c r="B44" s="123" t="s">
        <v>91</v>
      </c>
      <c r="C44" s="123" t="s">
        <v>230</v>
      </c>
      <c r="D44" s="123">
        <f>2*11</f>
        <v>22</v>
      </c>
      <c r="E44" s="123">
        <v>13.173</v>
      </c>
      <c r="F44" s="124">
        <f t="shared" si="7"/>
        <v>0.59877272727272723</v>
      </c>
      <c r="G44" s="124">
        <f t="shared" si="9"/>
        <v>4.99E-2</v>
      </c>
      <c r="H44" s="124">
        <f t="shared" si="0"/>
        <v>22</v>
      </c>
      <c r="I44" s="124">
        <v>12000</v>
      </c>
      <c r="J44" s="124">
        <f t="shared" si="1"/>
        <v>80</v>
      </c>
      <c r="K44" s="124">
        <v>68</v>
      </c>
      <c r="L44" s="124">
        <f t="shared" si="3"/>
        <v>53</v>
      </c>
      <c r="M44" s="124">
        <f t="shared" si="4"/>
        <v>40</v>
      </c>
      <c r="N44" s="124">
        <f t="shared" si="5"/>
        <v>27</v>
      </c>
      <c r="O44" s="124">
        <f t="shared" si="8"/>
        <v>14</v>
      </c>
      <c r="P44" s="126">
        <v>68</v>
      </c>
    </row>
    <row r="45" spans="1:16" s="119" customFormat="1" ht="13.5" customHeight="1" x14ac:dyDescent="0.3">
      <c r="A45" s="123">
        <v>43</v>
      </c>
      <c r="B45" s="123" t="s">
        <v>92</v>
      </c>
      <c r="C45" s="123" t="s">
        <v>231</v>
      </c>
      <c r="D45" s="129">
        <v>22</v>
      </c>
      <c r="E45" s="127">
        <f t="shared" ref="E45:E50" si="27">(G45*H45*I45/1000*$O$2)</f>
        <v>15.246650944800001</v>
      </c>
      <c r="F45" s="124">
        <f t="shared" si="7"/>
        <v>0.69302958840000006</v>
      </c>
      <c r="G45" s="124">
        <f>57.7524657/1000</f>
        <v>5.7752465700000005E-2</v>
      </c>
      <c r="H45" s="124">
        <f t="shared" si="0"/>
        <v>22</v>
      </c>
      <c r="I45" s="124">
        <v>12000</v>
      </c>
      <c r="J45" s="124">
        <v>68</v>
      </c>
      <c r="K45" s="124">
        <f t="shared" ref="K45" si="28">ROUNDUP(G45*H45*I45/1000*$K$2,0)</f>
        <v>77</v>
      </c>
      <c r="L45" s="124">
        <f t="shared" si="3"/>
        <v>61</v>
      </c>
      <c r="M45" s="124">
        <f t="shared" si="4"/>
        <v>46</v>
      </c>
      <c r="N45" s="124">
        <f t="shared" si="5"/>
        <v>31</v>
      </c>
      <c r="O45" s="124">
        <f t="shared" si="8"/>
        <v>16</v>
      </c>
      <c r="P45" s="126">
        <v>68</v>
      </c>
    </row>
    <row r="46" spans="1:16" s="119" customFormat="1" ht="13.5" customHeight="1" x14ac:dyDescent="0.3">
      <c r="A46" s="123">
        <v>44</v>
      </c>
      <c r="B46" s="123" t="s">
        <v>93</v>
      </c>
      <c r="C46" s="123" t="s">
        <v>232</v>
      </c>
      <c r="D46" s="129">
        <v>22</v>
      </c>
      <c r="E46" s="127">
        <f t="shared" si="27"/>
        <v>18.293078944800001</v>
      </c>
      <c r="F46" s="124">
        <f t="shared" si="7"/>
        <v>0.83150358840000005</v>
      </c>
      <c r="G46" s="124">
        <f>69.2919657/1000</f>
        <v>6.9291965699999999E-2</v>
      </c>
      <c r="H46" s="124">
        <f t="shared" si="0"/>
        <v>22</v>
      </c>
      <c r="I46" s="124">
        <v>12000</v>
      </c>
      <c r="J46" s="124">
        <f t="shared" ref="J46" si="29">ROUNDUP(G46*H46*I46/1000*$J$2,0)</f>
        <v>110</v>
      </c>
      <c r="K46" s="124">
        <v>69</v>
      </c>
      <c r="L46" s="124">
        <f t="shared" si="3"/>
        <v>74</v>
      </c>
      <c r="M46" s="124">
        <f t="shared" si="4"/>
        <v>55</v>
      </c>
      <c r="N46" s="124">
        <f t="shared" si="5"/>
        <v>37</v>
      </c>
      <c r="O46" s="124">
        <f t="shared" si="8"/>
        <v>19</v>
      </c>
      <c r="P46" s="126">
        <v>68</v>
      </c>
    </row>
    <row r="47" spans="1:16" s="119" customFormat="1" ht="13.5" customHeight="1" x14ac:dyDescent="0.3">
      <c r="A47" s="123">
        <v>45</v>
      </c>
      <c r="B47" s="123" t="s">
        <v>94</v>
      </c>
      <c r="C47" s="123" t="s">
        <v>233</v>
      </c>
      <c r="D47" s="129">
        <v>21</v>
      </c>
      <c r="E47" s="127">
        <f t="shared" si="27"/>
        <v>19.649464556399998</v>
      </c>
      <c r="F47" s="124">
        <f t="shared" si="7"/>
        <v>0.93568878839999992</v>
      </c>
      <c r="G47" s="124">
        <f>77.9740657/1000</f>
        <v>7.7974065699999998E-2</v>
      </c>
      <c r="H47" s="124">
        <f t="shared" si="0"/>
        <v>21</v>
      </c>
      <c r="I47" s="124">
        <v>12000</v>
      </c>
      <c r="J47" s="124">
        <v>68</v>
      </c>
      <c r="K47" s="124">
        <f t="shared" ref="K47" si="30">ROUNDUP(G47*H47*I47/1000*$K$2,0)</f>
        <v>99</v>
      </c>
      <c r="L47" s="124">
        <f t="shared" si="3"/>
        <v>79</v>
      </c>
      <c r="M47" s="124">
        <f t="shared" si="4"/>
        <v>59</v>
      </c>
      <c r="N47" s="124">
        <f t="shared" si="5"/>
        <v>40</v>
      </c>
      <c r="O47" s="124">
        <f t="shared" si="8"/>
        <v>20</v>
      </c>
      <c r="P47" s="126">
        <v>68</v>
      </c>
    </row>
    <row r="48" spans="1:16" s="119" customFormat="1" ht="13.5" customHeight="1" x14ac:dyDescent="0.3">
      <c r="A48" s="123">
        <v>46</v>
      </c>
      <c r="B48" s="123" t="s">
        <v>95</v>
      </c>
      <c r="C48" s="123" t="s">
        <v>234</v>
      </c>
      <c r="D48" s="129">
        <v>21</v>
      </c>
      <c r="E48" s="127">
        <f t="shared" si="27"/>
        <v>22.743369356399999</v>
      </c>
      <c r="F48" s="124">
        <f t="shared" si="7"/>
        <v>1.0830175884</v>
      </c>
      <c r="G48" s="124">
        <f>90.2514657/1000</f>
        <v>9.0251465699999991E-2</v>
      </c>
      <c r="H48" s="124">
        <f t="shared" si="0"/>
        <v>21</v>
      </c>
      <c r="I48" s="124">
        <v>12000</v>
      </c>
      <c r="J48" s="124">
        <f t="shared" ref="J48" si="31">ROUNDUP(G48*H48*I48/1000*$J$2,0)</f>
        <v>137</v>
      </c>
      <c r="K48" s="124">
        <v>70</v>
      </c>
      <c r="L48" s="124">
        <f t="shared" si="3"/>
        <v>91</v>
      </c>
      <c r="M48" s="124">
        <f t="shared" si="4"/>
        <v>69</v>
      </c>
      <c r="N48" s="124">
        <f t="shared" si="5"/>
        <v>46</v>
      </c>
      <c r="O48" s="124">
        <f t="shared" si="8"/>
        <v>23</v>
      </c>
      <c r="P48" s="126">
        <v>68</v>
      </c>
    </row>
    <row r="49" spans="1:16" s="119" customFormat="1" ht="13.5" customHeight="1" x14ac:dyDescent="0.3">
      <c r="A49" s="123">
        <v>47</v>
      </c>
      <c r="B49" s="123" t="s">
        <v>96</v>
      </c>
      <c r="C49" s="123" t="s">
        <v>235</v>
      </c>
      <c r="D49" s="129">
        <v>21</v>
      </c>
      <c r="E49" s="127">
        <f t="shared" si="27"/>
        <v>25.936184156399996</v>
      </c>
      <c r="F49" s="124">
        <f t="shared" si="7"/>
        <v>1.2350563883999999</v>
      </c>
      <c r="G49" s="124">
        <f>102.9213657/1000</f>
        <v>0.10292136569999999</v>
      </c>
      <c r="H49" s="124">
        <f t="shared" si="0"/>
        <v>21</v>
      </c>
      <c r="I49" s="124">
        <v>12000</v>
      </c>
      <c r="J49" s="124">
        <v>68</v>
      </c>
      <c r="K49" s="124">
        <f t="shared" ref="K49" si="32">ROUNDUP(G49*H49*I49/1000*$K$2,0)</f>
        <v>130</v>
      </c>
      <c r="L49" s="124">
        <f t="shared" si="3"/>
        <v>104</v>
      </c>
      <c r="M49" s="124">
        <f t="shared" si="4"/>
        <v>78</v>
      </c>
      <c r="N49" s="124">
        <f t="shared" si="5"/>
        <v>52</v>
      </c>
      <c r="O49" s="124">
        <f t="shared" si="8"/>
        <v>26</v>
      </c>
      <c r="P49" s="126">
        <v>68</v>
      </c>
    </row>
    <row r="50" spans="1:16" s="119" customFormat="1" ht="13.5" customHeight="1" x14ac:dyDescent="0.3">
      <c r="A50" s="123">
        <v>48</v>
      </c>
      <c r="B50" s="123" t="s">
        <v>97</v>
      </c>
      <c r="C50" s="123" t="s">
        <v>236</v>
      </c>
      <c r="D50" s="129">
        <v>21</v>
      </c>
      <c r="E50" s="127">
        <f t="shared" si="27"/>
        <v>29.8451073564</v>
      </c>
      <c r="F50" s="124">
        <f t="shared" si="7"/>
        <v>1.4211955884</v>
      </c>
      <c r="G50" s="124">
        <f>118.4329657/1000</f>
        <v>0.1184329657</v>
      </c>
      <c r="H50" s="124">
        <f t="shared" si="0"/>
        <v>21</v>
      </c>
      <c r="I50" s="124">
        <v>12000</v>
      </c>
      <c r="J50" s="124">
        <f t="shared" ref="J50" si="33">ROUNDUP(G50*H50*I50/1000*$J$2,0)</f>
        <v>180</v>
      </c>
      <c r="K50" s="124">
        <v>71</v>
      </c>
      <c r="L50" s="124">
        <f t="shared" si="3"/>
        <v>120</v>
      </c>
      <c r="M50" s="124">
        <f t="shared" si="4"/>
        <v>90</v>
      </c>
      <c r="N50" s="124">
        <f t="shared" si="5"/>
        <v>60</v>
      </c>
      <c r="O50" s="124">
        <f t="shared" si="8"/>
        <v>30</v>
      </c>
      <c r="P50" s="126">
        <v>68</v>
      </c>
    </row>
    <row r="51" spans="1:16" s="119" customFormat="1" ht="13.5" customHeight="1" x14ac:dyDescent="0.25">
      <c r="A51" s="123">
        <v>49</v>
      </c>
      <c r="B51" s="123" t="s">
        <v>98</v>
      </c>
      <c r="C51" s="123" t="s">
        <v>237</v>
      </c>
      <c r="D51" s="123">
        <f>2*9</f>
        <v>18</v>
      </c>
      <c r="E51" s="123">
        <v>13.521000000000001</v>
      </c>
      <c r="F51" s="124">
        <f t="shared" si="7"/>
        <v>0.75116666666666676</v>
      </c>
      <c r="G51" s="124">
        <f t="shared" si="9"/>
        <v>6.2600000000000003E-2</v>
      </c>
      <c r="H51" s="124">
        <f t="shared" si="0"/>
        <v>18</v>
      </c>
      <c r="I51" s="124">
        <v>12000</v>
      </c>
      <c r="J51" s="124">
        <f t="shared" si="1"/>
        <v>82</v>
      </c>
      <c r="K51" s="124">
        <f t="shared" si="2"/>
        <v>68</v>
      </c>
      <c r="L51" s="124">
        <f t="shared" si="3"/>
        <v>55</v>
      </c>
      <c r="M51" s="124">
        <f t="shared" si="4"/>
        <v>41</v>
      </c>
      <c r="N51" s="124">
        <f t="shared" si="5"/>
        <v>28</v>
      </c>
      <c r="O51" s="124">
        <f t="shared" si="8"/>
        <v>14</v>
      </c>
      <c r="P51" s="126">
        <v>68</v>
      </c>
    </row>
    <row r="52" spans="1:16" s="119" customFormat="1" ht="13.5" customHeight="1" x14ac:dyDescent="0.25">
      <c r="A52" s="123">
        <v>50</v>
      </c>
      <c r="B52" s="123" t="s">
        <v>99</v>
      </c>
      <c r="C52" s="123" t="s">
        <v>238</v>
      </c>
      <c r="D52" s="123">
        <f>2*9</f>
        <v>18</v>
      </c>
      <c r="E52" s="123">
        <v>15.638</v>
      </c>
      <c r="F52" s="124">
        <f t="shared" si="7"/>
        <v>0.86877777777777776</v>
      </c>
      <c r="G52" s="124">
        <f t="shared" si="9"/>
        <v>7.2400000000000006E-2</v>
      </c>
      <c r="H52" s="124">
        <f t="shared" si="0"/>
        <v>18</v>
      </c>
      <c r="I52" s="124">
        <v>12000</v>
      </c>
      <c r="J52" s="124">
        <f t="shared" si="1"/>
        <v>94</v>
      </c>
      <c r="K52" s="124">
        <v>68</v>
      </c>
      <c r="L52" s="124">
        <f t="shared" si="3"/>
        <v>63</v>
      </c>
      <c r="M52" s="124">
        <f t="shared" si="4"/>
        <v>47</v>
      </c>
      <c r="N52" s="124">
        <f t="shared" si="5"/>
        <v>32</v>
      </c>
      <c r="O52" s="124">
        <f t="shared" si="8"/>
        <v>16</v>
      </c>
      <c r="P52" s="126">
        <v>68</v>
      </c>
    </row>
    <row r="53" spans="1:16" s="119" customFormat="1" ht="13.5" customHeight="1" x14ac:dyDescent="0.25">
      <c r="A53" s="123">
        <v>51</v>
      </c>
      <c r="B53" s="123" t="s">
        <v>100</v>
      </c>
      <c r="C53" s="123" t="s">
        <v>239</v>
      </c>
      <c r="D53" s="123">
        <f>2*9</f>
        <v>18</v>
      </c>
      <c r="E53" s="123">
        <v>17.323</v>
      </c>
      <c r="F53" s="124">
        <f t="shared" si="7"/>
        <v>0.96238888888888896</v>
      </c>
      <c r="G53" s="124">
        <f t="shared" si="9"/>
        <v>8.0200000000000007E-2</v>
      </c>
      <c r="H53" s="124">
        <f t="shared" si="0"/>
        <v>18</v>
      </c>
      <c r="I53" s="124">
        <v>12000</v>
      </c>
      <c r="J53" s="124">
        <f t="shared" si="1"/>
        <v>104</v>
      </c>
      <c r="K53" s="124">
        <f t="shared" si="2"/>
        <v>87</v>
      </c>
      <c r="L53" s="124">
        <v>68</v>
      </c>
      <c r="M53" s="124">
        <f t="shared" si="4"/>
        <v>52</v>
      </c>
      <c r="N53" s="124">
        <f t="shared" si="5"/>
        <v>35</v>
      </c>
      <c r="O53" s="124">
        <f t="shared" si="8"/>
        <v>18</v>
      </c>
      <c r="P53" s="126">
        <v>68</v>
      </c>
    </row>
    <row r="54" spans="1:16" s="119" customFormat="1" ht="13.5" customHeight="1" x14ac:dyDescent="0.3">
      <c r="A54" s="123">
        <v>52</v>
      </c>
      <c r="B54" s="123" t="s">
        <v>101</v>
      </c>
      <c r="C54" s="123" t="s">
        <v>240</v>
      </c>
      <c r="D54" s="129">
        <v>17</v>
      </c>
      <c r="E54" s="127">
        <f t="shared" ref="E54:E60" si="34">(G54*H54*I54/1000*$O$2)</f>
        <v>18.380400000000002</v>
      </c>
      <c r="F54" s="124">
        <f t="shared" si="7"/>
        <v>1.0812000000000002</v>
      </c>
      <c r="G54" s="124">
        <f>90.1/1000</f>
        <v>9.01E-2</v>
      </c>
      <c r="H54" s="124">
        <f t="shared" si="0"/>
        <v>17</v>
      </c>
      <c r="I54" s="124">
        <v>12000</v>
      </c>
      <c r="J54" s="124">
        <f t="shared" si="1"/>
        <v>111</v>
      </c>
      <c r="K54" s="124">
        <v>69</v>
      </c>
      <c r="L54" s="124">
        <f t="shared" ref="L54" si="35">ROUNDUP(G54*H54*I54/1000*$L$2,0)</f>
        <v>74</v>
      </c>
      <c r="M54" s="124">
        <f t="shared" si="4"/>
        <v>56</v>
      </c>
      <c r="N54" s="124">
        <f t="shared" si="5"/>
        <v>37</v>
      </c>
      <c r="O54" s="124">
        <f t="shared" si="8"/>
        <v>19</v>
      </c>
      <c r="P54" s="126">
        <v>68</v>
      </c>
    </row>
    <row r="55" spans="1:16" s="119" customFormat="1" ht="13.5" customHeight="1" x14ac:dyDescent="0.3">
      <c r="A55" s="123">
        <v>53</v>
      </c>
      <c r="B55" s="123" t="s">
        <v>102</v>
      </c>
      <c r="C55" s="123" t="s">
        <v>241</v>
      </c>
      <c r="D55" s="129">
        <v>17</v>
      </c>
      <c r="E55" s="127">
        <f t="shared" si="34"/>
        <v>20.991600000000002</v>
      </c>
      <c r="F55" s="124">
        <f t="shared" si="7"/>
        <v>1.2348000000000001</v>
      </c>
      <c r="G55" s="124">
        <f>102.9/1000</f>
        <v>0.10290000000000001</v>
      </c>
      <c r="H55" s="124">
        <f t="shared" si="0"/>
        <v>17</v>
      </c>
      <c r="I55" s="124">
        <v>12000</v>
      </c>
      <c r="J55" s="124">
        <f t="shared" si="1"/>
        <v>126</v>
      </c>
      <c r="K55" s="124">
        <f t="shared" ref="K55" si="36">ROUNDUP(G55*H55*I55/1000*$K$2,0)</f>
        <v>105</v>
      </c>
      <c r="L55" s="124">
        <v>69</v>
      </c>
      <c r="M55" s="124">
        <f t="shared" si="4"/>
        <v>63</v>
      </c>
      <c r="N55" s="124">
        <f t="shared" si="5"/>
        <v>42</v>
      </c>
      <c r="O55" s="124">
        <f t="shared" si="8"/>
        <v>21</v>
      </c>
      <c r="P55" s="126">
        <v>68</v>
      </c>
    </row>
    <row r="56" spans="1:16" s="119" customFormat="1" ht="13.5" customHeight="1" x14ac:dyDescent="0.3">
      <c r="A56" s="123">
        <v>54</v>
      </c>
      <c r="B56" s="123" t="s">
        <v>103</v>
      </c>
      <c r="C56" s="123" t="s">
        <v>242</v>
      </c>
      <c r="D56" s="129">
        <v>17</v>
      </c>
      <c r="E56" s="127">
        <f t="shared" si="34"/>
        <v>23.562000000000001</v>
      </c>
      <c r="F56" s="124">
        <f t="shared" si="7"/>
        <v>1.3860000000000001</v>
      </c>
      <c r="G56" s="124">
        <f>115.5/1000</f>
        <v>0.11550000000000001</v>
      </c>
      <c r="H56" s="124">
        <f t="shared" si="0"/>
        <v>17</v>
      </c>
      <c r="I56" s="124">
        <v>12000</v>
      </c>
      <c r="J56" s="124">
        <f t="shared" si="1"/>
        <v>142</v>
      </c>
      <c r="K56" s="124">
        <v>70</v>
      </c>
      <c r="L56" s="124">
        <f t="shared" ref="L56" si="37">ROUNDUP(G56*H56*I56/1000*$L$2,0)</f>
        <v>95</v>
      </c>
      <c r="M56" s="124">
        <f t="shared" si="4"/>
        <v>71</v>
      </c>
      <c r="N56" s="124">
        <f t="shared" si="5"/>
        <v>48</v>
      </c>
      <c r="O56" s="124">
        <f t="shared" si="8"/>
        <v>24</v>
      </c>
      <c r="P56" s="126">
        <v>68</v>
      </c>
    </row>
    <row r="57" spans="1:16" s="119" customFormat="1" ht="13.5" customHeight="1" x14ac:dyDescent="0.3">
      <c r="A57" s="123">
        <v>55</v>
      </c>
      <c r="B57" s="123" t="s">
        <v>104</v>
      </c>
      <c r="C57" s="123" t="s">
        <v>243</v>
      </c>
      <c r="D57" s="129">
        <v>15</v>
      </c>
      <c r="E57" s="127">
        <f t="shared" si="34"/>
        <v>24.282</v>
      </c>
      <c r="F57" s="124">
        <f t="shared" si="7"/>
        <v>1.6188</v>
      </c>
      <c r="G57" s="124">
        <f>134.9/1000</f>
        <v>0.13489999999999999</v>
      </c>
      <c r="H57" s="124">
        <f t="shared" si="0"/>
        <v>15</v>
      </c>
      <c r="I57" s="124">
        <v>12000</v>
      </c>
      <c r="J57" s="124">
        <f t="shared" si="1"/>
        <v>146</v>
      </c>
      <c r="K57" s="124">
        <f t="shared" ref="K57" si="38">ROUNDUP(G57*H57*I57/1000*$K$2,0)</f>
        <v>122</v>
      </c>
      <c r="L57" s="124">
        <v>70</v>
      </c>
      <c r="M57" s="124">
        <f t="shared" si="4"/>
        <v>73</v>
      </c>
      <c r="N57" s="124">
        <f t="shared" si="5"/>
        <v>49</v>
      </c>
      <c r="O57" s="124">
        <f t="shared" si="8"/>
        <v>25</v>
      </c>
      <c r="P57" s="126">
        <v>68</v>
      </c>
    </row>
    <row r="58" spans="1:16" s="119" customFormat="1" ht="13.5" customHeight="1" x14ac:dyDescent="0.3">
      <c r="A58" s="123">
        <v>56</v>
      </c>
      <c r="B58" s="123" t="s">
        <v>105</v>
      </c>
      <c r="C58" s="123" t="s">
        <v>244</v>
      </c>
      <c r="D58" s="129">
        <v>15</v>
      </c>
      <c r="E58" s="127">
        <f t="shared" si="34"/>
        <v>27.54</v>
      </c>
      <c r="F58" s="124">
        <f t="shared" si="7"/>
        <v>1.8359999999999999</v>
      </c>
      <c r="G58" s="124">
        <f>153/1000</f>
        <v>0.153</v>
      </c>
      <c r="H58" s="124">
        <f t="shared" si="0"/>
        <v>15</v>
      </c>
      <c r="I58" s="124">
        <v>12000</v>
      </c>
      <c r="J58" s="124">
        <f t="shared" si="1"/>
        <v>166</v>
      </c>
      <c r="K58" s="124">
        <v>71</v>
      </c>
      <c r="L58" s="124">
        <f t="shared" ref="L58" si="39">ROUNDUP(G58*H58*I58/1000*$L$2,0)</f>
        <v>111</v>
      </c>
      <c r="M58" s="124">
        <f t="shared" si="4"/>
        <v>83</v>
      </c>
      <c r="N58" s="124">
        <f t="shared" si="5"/>
        <v>56</v>
      </c>
      <c r="O58" s="124">
        <f t="shared" si="8"/>
        <v>28</v>
      </c>
      <c r="P58" s="126">
        <v>68</v>
      </c>
    </row>
    <row r="59" spans="1:16" s="119" customFormat="1" ht="13.5" customHeight="1" x14ac:dyDescent="0.25">
      <c r="A59" s="123">
        <v>57</v>
      </c>
      <c r="B59" s="123" t="s">
        <v>106</v>
      </c>
      <c r="C59" s="123" t="s">
        <v>245</v>
      </c>
      <c r="D59" s="130">
        <v>15</v>
      </c>
      <c r="E59" s="127">
        <f t="shared" si="34"/>
        <v>30.834</v>
      </c>
      <c r="F59" s="124">
        <f t="shared" si="7"/>
        <v>2.0556000000000001</v>
      </c>
      <c r="G59" s="124">
        <f>171.3/1000</f>
        <v>0.17130000000000001</v>
      </c>
      <c r="H59" s="124">
        <f t="shared" si="0"/>
        <v>15</v>
      </c>
      <c r="I59" s="124">
        <v>12000</v>
      </c>
      <c r="J59" s="124">
        <f t="shared" si="1"/>
        <v>186</v>
      </c>
      <c r="K59" s="124">
        <f t="shared" ref="K59" si="40">ROUNDUP(G59*H59*I59/1000*$K$2,0)</f>
        <v>155</v>
      </c>
      <c r="L59" s="124">
        <v>71</v>
      </c>
      <c r="M59" s="124">
        <f t="shared" si="4"/>
        <v>93</v>
      </c>
      <c r="N59" s="124">
        <f t="shared" si="5"/>
        <v>62</v>
      </c>
      <c r="O59" s="124">
        <f t="shared" si="8"/>
        <v>31</v>
      </c>
      <c r="P59" s="126">
        <v>68</v>
      </c>
    </row>
    <row r="60" spans="1:16" s="119" customFormat="1" ht="13.5" customHeight="1" x14ac:dyDescent="0.25">
      <c r="A60" s="123">
        <v>58</v>
      </c>
      <c r="B60" s="123" t="s">
        <v>107</v>
      </c>
      <c r="C60" s="123" t="s">
        <v>246</v>
      </c>
      <c r="D60" s="130">
        <v>15</v>
      </c>
      <c r="E60" s="127">
        <f t="shared" si="34"/>
        <v>35.550000000000004</v>
      </c>
      <c r="F60" s="124">
        <f t="shared" si="7"/>
        <v>2.37</v>
      </c>
      <c r="G60" s="124">
        <f>197.5/1000</f>
        <v>0.19750000000000001</v>
      </c>
      <c r="H60" s="124">
        <f t="shared" si="0"/>
        <v>15</v>
      </c>
      <c r="I60" s="124">
        <v>12000</v>
      </c>
      <c r="J60" s="124">
        <f t="shared" si="1"/>
        <v>214</v>
      </c>
      <c r="K60" s="124">
        <v>72</v>
      </c>
      <c r="L60" s="124">
        <f t="shared" ref="L60" si="41">ROUNDUP(G60*H60*I60/1000*$L$2,0)</f>
        <v>143</v>
      </c>
      <c r="M60" s="124">
        <f t="shared" si="4"/>
        <v>107</v>
      </c>
      <c r="N60" s="124">
        <f t="shared" si="5"/>
        <v>72</v>
      </c>
      <c r="O60" s="124">
        <f t="shared" si="8"/>
        <v>36</v>
      </c>
      <c r="P60" s="126">
        <v>68</v>
      </c>
    </row>
    <row r="61" spans="1:16" s="119" customFormat="1" ht="13.5" customHeight="1" x14ac:dyDescent="0.25">
      <c r="A61" s="123">
        <v>59</v>
      </c>
      <c r="B61" s="123" t="s">
        <v>108</v>
      </c>
      <c r="C61" s="123" t="s">
        <v>247</v>
      </c>
      <c r="D61" s="123">
        <f>(1*7)+(1*8)</f>
        <v>15</v>
      </c>
      <c r="E61" s="123">
        <v>15.651999999999999</v>
      </c>
      <c r="F61" s="124">
        <f t="shared" si="7"/>
        <v>1.0434666666666665</v>
      </c>
      <c r="G61" s="124">
        <f t="shared" si="9"/>
        <v>8.7000000000000008E-2</v>
      </c>
      <c r="H61" s="124">
        <f t="shared" si="0"/>
        <v>15</v>
      </c>
      <c r="I61" s="124">
        <v>12000</v>
      </c>
      <c r="J61" s="124">
        <f t="shared" si="1"/>
        <v>94</v>
      </c>
      <c r="K61" s="124">
        <f t="shared" si="2"/>
        <v>79</v>
      </c>
      <c r="L61" s="124">
        <v>68</v>
      </c>
      <c r="M61" s="124">
        <f t="shared" si="4"/>
        <v>47</v>
      </c>
      <c r="N61" s="124">
        <f t="shared" si="5"/>
        <v>32</v>
      </c>
      <c r="O61" s="124">
        <f t="shared" si="8"/>
        <v>16</v>
      </c>
      <c r="P61" s="126">
        <v>68</v>
      </c>
    </row>
    <row r="62" spans="1:16" s="119" customFormat="1" ht="13.5" customHeight="1" x14ac:dyDescent="0.25">
      <c r="A62" s="123">
        <v>60</v>
      </c>
      <c r="B62" s="123" t="s">
        <v>109</v>
      </c>
      <c r="C62" s="123" t="s">
        <v>248</v>
      </c>
      <c r="D62" s="123">
        <f>(1*7)+(1*8)</f>
        <v>15</v>
      </c>
      <c r="E62" s="128" t="s">
        <v>249</v>
      </c>
      <c r="F62" s="124">
        <f t="shared" si="7"/>
        <v>1.1280000000000001</v>
      </c>
      <c r="G62" s="124">
        <f t="shared" si="9"/>
        <v>9.4E-2</v>
      </c>
      <c r="H62" s="124">
        <f t="shared" si="0"/>
        <v>15</v>
      </c>
      <c r="I62" s="124">
        <v>12000</v>
      </c>
      <c r="J62" s="124">
        <f t="shared" si="1"/>
        <v>102</v>
      </c>
      <c r="K62" s="124">
        <f t="shared" si="2"/>
        <v>85</v>
      </c>
      <c r="L62" s="124">
        <f t="shared" si="3"/>
        <v>68</v>
      </c>
      <c r="M62" s="124">
        <f t="shared" si="4"/>
        <v>51</v>
      </c>
      <c r="N62" s="124">
        <f t="shared" si="5"/>
        <v>34</v>
      </c>
      <c r="O62" s="124">
        <f t="shared" si="8"/>
        <v>17</v>
      </c>
      <c r="P62" s="126">
        <v>68</v>
      </c>
    </row>
    <row r="63" spans="1:16" s="119" customFormat="1" ht="13.5" customHeight="1" x14ac:dyDescent="0.25">
      <c r="A63" s="123">
        <v>61</v>
      </c>
      <c r="B63" s="123" t="s">
        <v>110</v>
      </c>
      <c r="C63" s="123" t="s">
        <v>250</v>
      </c>
      <c r="D63" s="123">
        <f>2*7</f>
        <v>14</v>
      </c>
      <c r="E63" s="123">
        <v>17.774000000000001</v>
      </c>
      <c r="F63" s="124">
        <f t="shared" si="7"/>
        <v>1.2695714285714286</v>
      </c>
      <c r="G63" s="124">
        <f t="shared" si="9"/>
        <v>0.10580000000000001</v>
      </c>
      <c r="H63" s="124">
        <f t="shared" si="0"/>
        <v>14</v>
      </c>
      <c r="I63" s="124">
        <v>12000</v>
      </c>
      <c r="J63" s="124">
        <f t="shared" si="1"/>
        <v>107</v>
      </c>
      <c r="K63" s="124">
        <f t="shared" si="2"/>
        <v>89</v>
      </c>
      <c r="L63" s="124">
        <v>68</v>
      </c>
      <c r="M63" s="124">
        <f t="shared" si="4"/>
        <v>54</v>
      </c>
      <c r="N63" s="124">
        <f t="shared" si="5"/>
        <v>36</v>
      </c>
      <c r="O63" s="124">
        <f t="shared" si="8"/>
        <v>18</v>
      </c>
      <c r="P63" s="126">
        <v>68</v>
      </c>
    </row>
    <row r="64" spans="1:16" s="119" customFormat="1" ht="13.5" customHeight="1" x14ac:dyDescent="0.25">
      <c r="A64" s="123">
        <v>62</v>
      </c>
      <c r="B64" s="123" t="s">
        <v>111</v>
      </c>
      <c r="C64" s="123" t="s">
        <v>251</v>
      </c>
      <c r="D64" s="123">
        <f>2*7</f>
        <v>14</v>
      </c>
      <c r="E64" s="128" t="s">
        <v>252</v>
      </c>
      <c r="F64" s="124">
        <f t="shared" si="7"/>
        <v>1.2695714285714286</v>
      </c>
      <c r="G64" s="124">
        <f t="shared" si="9"/>
        <v>0.10580000000000001</v>
      </c>
      <c r="H64" s="124">
        <f t="shared" si="0"/>
        <v>14</v>
      </c>
      <c r="I64" s="124">
        <v>12000</v>
      </c>
      <c r="J64" s="124">
        <f t="shared" si="1"/>
        <v>107</v>
      </c>
      <c r="K64" s="124">
        <f t="shared" si="2"/>
        <v>89</v>
      </c>
      <c r="L64" s="124">
        <v>68</v>
      </c>
      <c r="M64" s="124">
        <f t="shared" si="4"/>
        <v>54</v>
      </c>
      <c r="N64" s="124">
        <f t="shared" si="5"/>
        <v>36</v>
      </c>
      <c r="O64" s="124">
        <f t="shared" si="8"/>
        <v>18</v>
      </c>
      <c r="P64" s="126">
        <v>68</v>
      </c>
    </row>
    <row r="65" spans="1:16" s="119" customFormat="1" ht="13.5" customHeight="1" x14ac:dyDescent="0.3">
      <c r="A65" s="123">
        <v>63</v>
      </c>
      <c r="B65" s="123" t="s">
        <v>112</v>
      </c>
      <c r="C65" s="123" t="s">
        <v>253</v>
      </c>
      <c r="D65" s="129">
        <v>14</v>
      </c>
      <c r="E65" s="127">
        <f t="shared" ref="E65:E73" si="42">(G65*H65*I65/1000*$O$2)</f>
        <v>19.723200000000002</v>
      </c>
      <c r="F65" s="124">
        <f t="shared" si="7"/>
        <v>1.4088000000000001</v>
      </c>
      <c r="G65" s="124">
        <f>117.4/1000</f>
        <v>0.1174</v>
      </c>
      <c r="H65" s="124">
        <f t="shared" si="0"/>
        <v>14</v>
      </c>
      <c r="I65" s="124">
        <v>12000</v>
      </c>
      <c r="J65" s="124">
        <f t="shared" si="1"/>
        <v>119</v>
      </c>
      <c r="K65" s="124">
        <f t="shared" si="2"/>
        <v>99</v>
      </c>
      <c r="L65" s="124">
        <v>68</v>
      </c>
      <c r="M65" s="124">
        <f t="shared" si="4"/>
        <v>60</v>
      </c>
      <c r="N65" s="124">
        <f t="shared" si="5"/>
        <v>40</v>
      </c>
      <c r="O65" s="124">
        <f t="shared" si="8"/>
        <v>20</v>
      </c>
      <c r="P65" s="126">
        <v>68</v>
      </c>
    </row>
    <row r="66" spans="1:16" s="119" customFormat="1" ht="13.5" customHeight="1" x14ac:dyDescent="0.3">
      <c r="A66" s="123">
        <v>64</v>
      </c>
      <c r="B66" s="123" t="s">
        <v>113</v>
      </c>
      <c r="C66" s="123" t="s">
        <v>254</v>
      </c>
      <c r="D66" s="129">
        <v>14</v>
      </c>
      <c r="E66" s="127">
        <f t="shared" si="42"/>
        <v>21.7224</v>
      </c>
      <c r="F66" s="124">
        <f t="shared" si="7"/>
        <v>1.5516000000000001</v>
      </c>
      <c r="G66" s="124">
        <f>129.3/1000</f>
        <v>0.1293</v>
      </c>
      <c r="H66" s="124">
        <f t="shared" si="0"/>
        <v>14</v>
      </c>
      <c r="I66" s="124">
        <v>12000</v>
      </c>
      <c r="J66" s="124">
        <f t="shared" si="1"/>
        <v>131</v>
      </c>
      <c r="K66" s="124">
        <f t="shared" si="2"/>
        <v>109</v>
      </c>
      <c r="L66" s="124">
        <v>68</v>
      </c>
      <c r="M66" s="124">
        <f t="shared" si="4"/>
        <v>66</v>
      </c>
      <c r="N66" s="124">
        <f t="shared" si="5"/>
        <v>44</v>
      </c>
      <c r="O66" s="124">
        <f t="shared" si="8"/>
        <v>22</v>
      </c>
      <c r="P66" s="126">
        <v>68</v>
      </c>
    </row>
    <row r="67" spans="1:16" s="119" customFormat="1" ht="13.5" customHeight="1" x14ac:dyDescent="0.3">
      <c r="A67" s="123">
        <v>65</v>
      </c>
      <c r="B67" s="123" t="s">
        <v>114</v>
      </c>
      <c r="C67" s="123" t="s">
        <v>255</v>
      </c>
      <c r="D67" s="129">
        <v>14</v>
      </c>
      <c r="E67" s="127">
        <f t="shared" si="42"/>
        <v>23.855999999999998</v>
      </c>
      <c r="F67" s="124">
        <f t="shared" si="7"/>
        <v>1.704</v>
      </c>
      <c r="G67" s="124">
        <f>142/1000</f>
        <v>0.14199999999999999</v>
      </c>
      <c r="H67" s="124">
        <f t="shared" si="0"/>
        <v>14</v>
      </c>
      <c r="I67" s="124">
        <v>12000</v>
      </c>
      <c r="J67" s="124">
        <f t="shared" si="1"/>
        <v>144</v>
      </c>
      <c r="K67" s="124">
        <f t="shared" si="2"/>
        <v>120</v>
      </c>
      <c r="L67" s="124">
        <v>68</v>
      </c>
      <c r="M67" s="124">
        <f t="shared" si="4"/>
        <v>72</v>
      </c>
      <c r="N67" s="124">
        <f t="shared" si="5"/>
        <v>48</v>
      </c>
      <c r="O67" s="124">
        <f t="shared" si="8"/>
        <v>24</v>
      </c>
      <c r="P67" s="126">
        <v>68</v>
      </c>
    </row>
    <row r="68" spans="1:16" s="119" customFormat="1" ht="13.5" customHeight="1" x14ac:dyDescent="0.3">
      <c r="A68" s="123">
        <v>66</v>
      </c>
      <c r="B68" s="123" t="s">
        <v>115</v>
      </c>
      <c r="C68" s="123" t="s">
        <v>256</v>
      </c>
      <c r="D68" s="129">
        <v>11</v>
      </c>
      <c r="E68" s="127">
        <f t="shared" si="42"/>
        <v>21.357600000000001</v>
      </c>
      <c r="F68" s="124">
        <f t="shared" ref="F68:F127" si="43">E68/D68</f>
        <v>1.9416000000000002</v>
      </c>
      <c r="G68" s="124">
        <f>161.8/1000</f>
        <v>0.1618</v>
      </c>
      <c r="H68" s="124">
        <f t="shared" si="0"/>
        <v>11</v>
      </c>
      <c r="I68" s="124">
        <v>12000</v>
      </c>
      <c r="J68" s="124">
        <f t="shared" si="1"/>
        <v>129</v>
      </c>
      <c r="K68" s="124">
        <f t="shared" si="2"/>
        <v>107</v>
      </c>
      <c r="L68" s="124">
        <v>68</v>
      </c>
      <c r="M68" s="124">
        <f t="shared" si="4"/>
        <v>65</v>
      </c>
      <c r="N68" s="124">
        <f t="shared" si="5"/>
        <v>43</v>
      </c>
      <c r="O68" s="124">
        <f t="shared" si="8"/>
        <v>22</v>
      </c>
      <c r="P68" s="126">
        <v>68</v>
      </c>
    </row>
    <row r="69" spans="1:16" s="119" customFormat="1" ht="13.5" customHeight="1" x14ac:dyDescent="0.3">
      <c r="A69" s="123">
        <v>67</v>
      </c>
      <c r="B69" s="123" t="s">
        <v>116</v>
      </c>
      <c r="C69" s="123" t="s">
        <v>257</v>
      </c>
      <c r="D69" s="129">
        <v>11</v>
      </c>
      <c r="E69" s="127">
        <f t="shared" si="42"/>
        <v>24.0504</v>
      </c>
      <c r="F69" s="124">
        <f t="shared" si="43"/>
        <v>2.1863999999999999</v>
      </c>
      <c r="G69" s="124">
        <f>182.2/1000</f>
        <v>0.1822</v>
      </c>
      <c r="H69" s="124">
        <f t="shared" si="0"/>
        <v>11</v>
      </c>
      <c r="I69" s="124">
        <v>12000</v>
      </c>
      <c r="J69" s="124">
        <f t="shared" si="1"/>
        <v>145</v>
      </c>
      <c r="K69" s="124">
        <f t="shared" si="2"/>
        <v>121</v>
      </c>
      <c r="L69" s="124">
        <v>68</v>
      </c>
      <c r="M69" s="124">
        <f t="shared" si="4"/>
        <v>73</v>
      </c>
      <c r="N69" s="124">
        <f t="shared" si="5"/>
        <v>49</v>
      </c>
      <c r="O69" s="124">
        <f t="shared" ref="O69:O127" si="44">ROUNDUP(G69*H69*I69/1000*$O$2,0)</f>
        <v>25</v>
      </c>
      <c r="P69" s="126">
        <v>68</v>
      </c>
    </row>
    <row r="70" spans="1:16" s="119" customFormat="1" ht="13.5" customHeight="1" x14ac:dyDescent="0.3">
      <c r="A70" s="123">
        <v>68</v>
      </c>
      <c r="B70" s="123" t="s">
        <v>117</v>
      </c>
      <c r="C70" s="123" t="s">
        <v>258</v>
      </c>
      <c r="D70" s="129">
        <v>11</v>
      </c>
      <c r="E70" s="127">
        <f t="shared" si="42"/>
        <v>26.901599999999998</v>
      </c>
      <c r="F70" s="124">
        <f t="shared" si="43"/>
        <v>2.4455999999999998</v>
      </c>
      <c r="G70" s="124">
        <f>203.8/1000</f>
        <v>0.20380000000000001</v>
      </c>
      <c r="H70" s="124">
        <f t="shared" si="0"/>
        <v>11</v>
      </c>
      <c r="I70" s="124">
        <v>12000</v>
      </c>
      <c r="J70" s="124">
        <f t="shared" si="1"/>
        <v>162</v>
      </c>
      <c r="K70" s="124">
        <f t="shared" si="2"/>
        <v>135</v>
      </c>
      <c r="L70" s="124">
        <v>68</v>
      </c>
      <c r="M70" s="124">
        <f t="shared" si="4"/>
        <v>81</v>
      </c>
      <c r="N70" s="124">
        <f t="shared" si="5"/>
        <v>54</v>
      </c>
      <c r="O70" s="124">
        <f t="shared" si="44"/>
        <v>27</v>
      </c>
      <c r="P70" s="126">
        <v>68</v>
      </c>
    </row>
    <row r="71" spans="1:16" s="119" customFormat="1" ht="13.5" customHeight="1" x14ac:dyDescent="0.3">
      <c r="A71" s="123">
        <v>69</v>
      </c>
      <c r="B71" s="123" t="s">
        <v>118</v>
      </c>
      <c r="C71" s="123" t="s">
        <v>259</v>
      </c>
      <c r="D71" s="129">
        <v>9</v>
      </c>
      <c r="E71" s="127">
        <f t="shared" si="42"/>
        <v>24.3432</v>
      </c>
      <c r="F71" s="124">
        <f t="shared" si="43"/>
        <v>2.7048000000000001</v>
      </c>
      <c r="G71" s="124">
        <f>225.4/1000</f>
        <v>0.22540000000000002</v>
      </c>
      <c r="H71" s="124">
        <f t="shared" si="0"/>
        <v>9</v>
      </c>
      <c r="I71" s="124">
        <v>12000</v>
      </c>
      <c r="J71" s="124">
        <f t="shared" si="1"/>
        <v>147</v>
      </c>
      <c r="K71" s="124">
        <f t="shared" si="2"/>
        <v>122</v>
      </c>
      <c r="L71" s="124">
        <v>68</v>
      </c>
      <c r="M71" s="124">
        <f t="shared" si="4"/>
        <v>74</v>
      </c>
      <c r="N71" s="124">
        <f t="shared" si="5"/>
        <v>49</v>
      </c>
      <c r="O71" s="124">
        <f t="shared" si="44"/>
        <v>25</v>
      </c>
      <c r="P71" s="126">
        <v>68</v>
      </c>
    </row>
    <row r="72" spans="1:16" s="119" customFormat="1" ht="13.5" customHeight="1" x14ac:dyDescent="0.3">
      <c r="A72" s="123">
        <v>70</v>
      </c>
      <c r="B72" s="123" t="s">
        <v>119</v>
      </c>
      <c r="C72" s="123" t="s">
        <v>260</v>
      </c>
      <c r="D72" s="129">
        <v>9</v>
      </c>
      <c r="E72" s="127">
        <f t="shared" si="42"/>
        <v>27</v>
      </c>
      <c r="F72" s="124">
        <f t="shared" si="43"/>
        <v>3</v>
      </c>
      <c r="G72" s="124">
        <f>250/1000</f>
        <v>0.25</v>
      </c>
      <c r="H72" s="124">
        <f t="shared" si="0"/>
        <v>9</v>
      </c>
      <c r="I72" s="124">
        <v>12000</v>
      </c>
      <c r="J72" s="124">
        <f t="shared" si="1"/>
        <v>162</v>
      </c>
      <c r="K72" s="124">
        <f t="shared" si="2"/>
        <v>135</v>
      </c>
      <c r="L72" s="124">
        <v>68</v>
      </c>
      <c r="M72" s="124">
        <f t="shared" si="4"/>
        <v>81</v>
      </c>
      <c r="N72" s="124">
        <f t="shared" si="5"/>
        <v>54</v>
      </c>
      <c r="O72" s="124">
        <f t="shared" si="44"/>
        <v>27</v>
      </c>
      <c r="P72" s="126">
        <v>68</v>
      </c>
    </row>
    <row r="73" spans="1:16" s="119" customFormat="1" ht="13.5" customHeight="1" x14ac:dyDescent="0.25">
      <c r="A73" s="123">
        <v>71</v>
      </c>
      <c r="B73" s="123" t="s">
        <v>120</v>
      </c>
      <c r="C73" s="123" t="s">
        <v>261</v>
      </c>
      <c r="D73" s="130">
        <v>8</v>
      </c>
      <c r="E73" s="127">
        <f t="shared" si="42"/>
        <v>26.918399999999998</v>
      </c>
      <c r="F73" s="124">
        <f t="shared" si="43"/>
        <v>3.3647999999999998</v>
      </c>
      <c r="G73" s="124">
        <f>280.4/1000</f>
        <v>0.28039999999999998</v>
      </c>
      <c r="H73" s="124">
        <f t="shared" si="0"/>
        <v>8</v>
      </c>
      <c r="I73" s="124">
        <v>12000</v>
      </c>
      <c r="J73" s="124">
        <f t="shared" si="1"/>
        <v>162</v>
      </c>
      <c r="K73" s="124">
        <f t="shared" si="2"/>
        <v>135</v>
      </c>
      <c r="L73" s="124">
        <v>68</v>
      </c>
      <c r="M73" s="124">
        <f t="shared" si="4"/>
        <v>81</v>
      </c>
      <c r="N73" s="124">
        <f t="shared" si="5"/>
        <v>54</v>
      </c>
      <c r="O73" s="124">
        <f t="shared" si="44"/>
        <v>27</v>
      </c>
      <c r="P73" s="126">
        <v>68</v>
      </c>
    </row>
    <row r="74" spans="1:16" s="119" customFormat="1" ht="13.5" customHeight="1" x14ac:dyDescent="0.25">
      <c r="A74" s="123">
        <v>72</v>
      </c>
      <c r="B74" s="123" t="s">
        <v>121</v>
      </c>
      <c r="C74" s="123" t="s">
        <v>262</v>
      </c>
      <c r="D74" s="123">
        <f>(1*6)+(1*7)</f>
        <v>13</v>
      </c>
      <c r="E74" s="123">
        <v>17.018999999999998</v>
      </c>
      <c r="F74" s="124">
        <f t="shared" si="43"/>
        <v>1.3091538461538461</v>
      </c>
      <c r="G74" s="124">
        <f t="shared" si="9"/>
        <v>0.1091</v>
      </c>
      <c r="H74" s="124">
        <f t="shared" si="0"/>
        <v>13</v>
      </c>
      <c r="I74" s="124">
        <v>12000</v>
      </c>
      <c r="J74" s="124">
        <f t="shared" si="1"/>
        <v>103</v>
      </c>
      <c r="K74" s="124">
        <f t="shared" si="2"/>
        <v>86</v>
      </c>
      <c r="L74" s="124">
        <v>68</v>
      </c>
      <c r="M74" s="124">
        <f t="shared" si="4"/>
        <v>52</v>
      </c>
      <c r="N74" s="124">
        <f t="shared" si="5"/>
        <v>35</v>
      </c>
      <c r="O74" s="124">
        <f t="shared" si="44"/>
        <v>18</v>
      </c>
      <c r="P74" s="126">
        <v>68</v>
      </c>
    </row>
    <row r="75" spans="1:16" s="119" customFormat="1" ht="13.5" customHeight="1" x14ac:dyDescent="0.25">
      <c r="A75" s="123">
        <v>73</v>
      </c>
      <c r="B75" s="123" t="s">
        <v>122</v>
      </c>
      <c r="C75" s="123" t="s">
        <v>263</v>
      </c>
      <c r="D75" s="123">
        <v>12</v>
      </c>
      <c r="E75" s="127">
        <f t="shared" ref="E75" si="45">(G75*H75*I75/1000*$O$2)</f>
        <v>17.683199999999996</v>
      </c>
      <c r="F75" s="124">
        <f t="shared" si="43"/>
        <v>1.4735999999999996</v>
      </c>
      <c r="G75" s="124">
        <f>122.8/1000</f>
        <v>0.12279999999999999</v>
      </c>
      <c r="H75" s="124">
        <f t="shared" si="0"/>
        <v>12</v>
      </c>
      <c r="I75" s="124">
        <v>12000</v>
      </c>
      <c r="J75" s="124">
        <f t="shared" si="1"/>
        <v>107</v>
      </c>
      <c r="K75" s="124">
        <f t="shared" si="2"/>
        <v>89</v>
      </c>
      <c r="L75" s="124">
        <v>68</v>
      </c>
      <c r="M75" s="124">
        <f t="shared" si="4"/>
        <v>54</v>
      </c>
      <c r="N75" s="124">
        <f t="shared" si="5"/>
        <v>36</v>
      </c>
      <c r="O75" s="124">
        <f t="shared" si="44"/>
        <v>18</v>
      </c>
      <c r="P75" s="126">
        <v>68</v>
      </c>
    </row>
    <row r="76" spans="1:16" s="119" customFormat="1" ht="13.5" customHeight="1" x14ac:dyDescent="0.25">
      <c r="A76" s="123">
        <v>74</v>
      </c>
      <c r="B76" s="123" t="s">
        <v>123</v>
      </c>
      <c r="C76" s="123" t="s">
        <v>264</v>
      </c>
      <c r="D76" s="123">
        <f>3*4</f>
        <v>12</v>
      </c>
      <c r="E76" s="128" t="s">
        <v>265</v>
      </c>
      <c r="F76" s="124">
        <f t="shared" si="43"/>
        <v>1.6379999999999999</v>
      </c>
      <c r="G76" s="124">
        <f t="shared" si="9"/>
        <v>0.13650000000000001</v>
      </c>
      <c r="H76" s="124">
        <f t="shared" si="0"/>
        <v>12</v>
      </c>
      <c r="I76" s="124">
        <v>12000</v>
      </c>
      <c r="J76" s="124">
        <f t="shared" si="1"/>
        <v>118</v>
      </c>
      <c r="K76" s="124">
        <f t="shared" si="2"/>
        <v>99</v>
      </c>
      <c r="L76" s="124">
        <v>68</v>
      </c>
      <c r="M76" s="124">
        <f t="shared" si="4"/>
        <v>59</v>
      </c>
      <c r="N76" s="124">
        <f t="shared" si="5"/>
        <v>40</v>
      </c>
      <c r="O76" s="124">
        <f t="shared" si="44"/>
        <v>20</v>
      </c>
      <c r="P76" s="126">
        <v>68</v>
      </c>
    </row>
    <row r="77" spans="1:16" s="119" customFormat="1" ht="13.5" customHeight="1" x14ac:dyDescent="0.25">
      <c r="A77" s="123">
        <v>75</v>
      </c>
      <c r="B77" s="123" t="s">
        <v>124</v>
      </c>
      <c r="C77" s="123" t="s">
        <v>266</v>
      </c>
      <c r="D77" s="123">
        <v>11</v>
      </c>
      <c r="E77" s="127">
        <f t="shared" ref="E77:E79" si="46">(G77*H77*I77/1000*$O$2)</f>
        <v>20.359464840000001</v>
      </c>
      <c r="F77" s="124">
        <f t="shared" si="43"/>
        <v>1.8508604400000002</v>
      </c>
      <c r="G77" s="124">
        <f>154.23837/1000</f>
        <v>0.15423837000000001</v>
      </c>
      <c r="H77" s="124">
        <f t="shared" si="0"/>
        <v>11</v>
      </c>
      <c r="I77" s="124">
        <v>12000</v>
      </c>
      <c r="J77" s="124">
        <f t="shared" si="1"/>
        <v>123</v>
      </c>
      <c r="K77" s="124">
        <f t="shared" si="2"/>
        <v>102</v>
      </c>
      <c r="L77" s="124">
        <v>68</v>
      </c>
      <c r="M77" s="124">
        <f t="shared" si="4"/>
        <v>62</v>
      </c>
      <c r="N77" s="124">
        <f t="shared" si="5"/>
        <v>41</v>
      </c>
      <c r="O77" s="124">
        <f t="shared" si="44"/>
        <v>21</v>
      </c>
      <c r="P77" s="126">
        <v>68</v>
      </c>
    </row>
    <row r="78" spans="1:16" s="119" customFormat="1" ht="13.5" customHeight="1" x14ac:dyDescent="0.25">
      <c r="A78" s="123">
        <v>76</v>
      </c>
      <c r="B78" s="123" t="s">
        <v>125</v>
      </c>
      <c r="C78" s="123" t="s">
        <v>267</v>
      </c>
      <c r="D78" s="123">
        <v>11</v>
      </c>
      <c r="E78" s="127">
        <f t="shared" si="46"/>
        <v>22.712675039999997</v>
      </c>
      <c r="F78" s="124">
        <f t="shared" si="43"/>
        <v>2.0647886399999997</v>
      </c>
      <c r="G78" s="124">
        <f>172.06572/1000</f>
        <v>0.17206572000000001</v>
      </c>
      <c r="H78" s="124">
        <f t="shared" si="0"/>
        <v>11</v>
      </c>
      <c r="I78" s="124">
        <v>12000</v>
      </c>
      <c r="J78" s="124">
        <f t="shared" si="1"/>
        <v>137</v>
      </c>
      <c r="K78" s="124">
        <f t="shared" si="2"/>
        <v>114</v>
      </c>
      <c r="L78" s="124">
        <v>68</v>
      </c>
      <c r="M78" s="124">
        <f t="shared" si="4"/>
        <v>69</v>
      </c>
      <c r="N78" s="124">
        <f t="shared" si="5"/>
        <v>46</v>
      </c>
      <c r="O78" s="124">
        <f t="shared" si="44"/>
        <v>23</v>
      </c>
      <c r="P78" s="126">
        <v>68</v>
      </c>
    </row>
    <row r="79" spans="1:16" s="119" customFormat="1" ht="13.5" customHeight="1" x14ac:dyDescent="0.25">
      <c r="A79" s="123">
        <v>77</v>
      </c>
      <c r="B79" s="123" t="s">
        <v>126</v>
      </c>
      <c r="C79" s="123" t="s">
        <v>268</v>
      </c>
      <c r="D79" s="123">
        <v>11</v>
      </c>
      <c r="E79" s="127">
        <f t="shared" si="46"/>
        <v>25.076247240000004</v>
      </c>
      <c r="F79" s="124">
        <f t="shared" si="43"/>
        <v>2.2796588400000002</v>
      </c>
      <c r="G79" s="124">
        <f>189.97157/1000</f>
        <v>0.18997157000000001</v>
      </c>
      <c r="H79" s="124">
        <f t="shared" si="0"/>
        <v>11</v>
      </c>
      <c r="I79" s="124">
        <v>12000</v>
      </c>
      <c r="J79" s="124">
        <f t="shared" si="1"/>
        <v>151</v>
      </c>
      <c r="K79" s="124">
        <f t="shared" si="2"/>
        <v>126</v>
      </c>
      <c r="L79" s="124">
        <v>68</v>
      </c>
      <c r="M79" s="124">
        <f t="shared" si="4"/>
        <v>76</v>
      </c>
      <c r="N79" s="124">
        <f t="shared" si="5"/>
        <v>51</v>
      </c>
      <c r="O79" s="124">
        <f t="shared" si="44"/>
        <v>26</v>
      </c>
      <c r="P79" s="126">
        <v>68</v>
      </c>
    </row>
    <row r="80" spans="1:16" s="119" customFormat="1" ht="13.5" customHeight="1" x14ac:dyDescent="0.25">
      <c r="A80" s="123">
        <v>78</v>
      </c>
      <c r="B80" s="123" t="s">
        <v>127</v>
      </c>
      <c r="C80" s="123" t="s">
        <v>269</v>
      </c>
      <c r="D80" s="123">
        <f>(2*3)+(1*4)</f>
        <v>10</v>
      </c>
      <c r="E80" s="123">
        <v>17.591000000000001</v>
      </c>
      <c r="F80" s="124">
        <f t="shared" si="43"/>
        <v>1.7591000000000001</v>
      </c>
      <c r="G80" s="124">
        <f t="shared" si="9"/>
        <v>0.14659999999999998</v>
      </c>
      <c r="H80" s="124">
        <f t="shared" si="0"/>
        <v>10</v>
      </c>
      <c r="I80" s="124">
        <v>12000</v>
      </c>
      <c r="J80" s="124">
        <f t="shared" si="1"/>
        <v>106</v>
      </c>
      <c r="K80" s="124">
        <f t="shared" si="2"/>
        <v>88</v>
      </c>
      <c r="L80" s="124">
        <v>68</v>
      </c>
      <c r="M80" s="124">
        <f t="shared" si="4"/>
        <v>53</v>
      </c>
      <c r="N80" s="124">
        <f t="shared" si="5"/>
        <v>36</v>
      </c>
      <c r="O80" s="124">
        <f t="shared" si="44"/>
        <v>18</v>
      </c>
      <c r="P80" s="126">
        <v>68</v>
      </c>
    </row>
    <row r="81" spans="1:16" s="119" customFormat="1" ht="13.5" customHeight="1" x14ac:dyDescent="0.25">
      <c r="A81" s="123">
        <v>79</v>
      </c>
      <c r="B81" s="123" t="s">
        <v>128</v>
      </c>
      <c r="C81" s="123" t="s">
        <v>270</v>
      </c>
      <c r="D81" s="123">
        <f>(2*3)+(1*4)</f>
        <v>10</v>
      </c>
      <c r="E81" s="123">
        <v>20.603000000000002</v>
      </c>
      <c r="F81" s="124">
        <f t="shared" si="43"/>
        <v>2.0603000000000002</v>
      </c>
      <c r="G81" s="124">
        <f t="shared" si="9"/>
        <v>0.17169999999999999</v>
      </c>
      <c r="H81" s="124">
        <f t="shared" si="0"/>
        <v>10</v>
      </c>
      <c r="I81" s="124">
        <v>12000</v>
      </c>
      <c r="J81" s="124">
        <f t="shared" si="1"/>
        <v>124</v>
      </c>
      <c r="K81" s="124">
        <f t="shared" si="2"/>
        <v>104</v>
      </c>
      <c r="L81" s="124">
        <f t="shared" ref="L81:L127" si="47">ROUNDUP(G81*H81*I81/1000*$L$2,0)</f>
        <v>83</v>
      </c>
      <c r="M81" s="124">
        <v>68</v>
      </c>
      <c r="N81" s="124">
        <f t="shared" si="5"/>
        <v>42</v>
      </c>
      <c r="O81" s="124">
        <f t="shared" si="44"/>
        <v>21</v>
      </c>
      <c r="P81" s="126">
        <v>68</v>
      </c>
    </row>
    <row r="82" spans="1:16" s="119" customFormat="1" ht="13.5" customHeight="1" x14ac:dyDescent="0.25">
      <c r="A82" s="123">
        <v>80</v>
      </c>
      <c r="B82" s="123" t="s">
        <v>129</v>
      </c>
      <c r="C82" s="123" t="s">
        <v>271</v>
      </c>
      <c r="D82" s="123">
        <f>3*3</f>
        <v>9</v>
      </c>
      <c r="E82" s="128" t="s">
        <v>272</v>
      </c>
      <c r="F82" s="124">
        <f t="shared" si="43"/>
        <v>2.4011111111111112</v>
      </c>
      <c r="G82" s="124">
        <f t="shared" si="9"/>
        <v>0.2001</v>
      </c>
      <c r="H82" s="124">
        <f t="shared" si="0"/>
        <v>9</v>
      </c>
      <c r="I82" s="124">
        <v>12000</v>
      </c>
      <c r="J82" s="124">
        <f t="shared" si="1"/>
        <v>130</v>
      </c>
      <c r="K82" s="124">
        <f t="shared" si="2"/>
        <v>109</v>
      </c>
      <c r="L82" s="124">
        <f t="shared" si="47"/>
        <v>87</v>
      </c>
      <c r="M82" s="124">
        <v>68</v>
      </c>
      <c r="N82" s="124">
        <f t="shared" si="5"/>
        <v>44</v>
      </c>
      <c r="O82" s="124">
        <f t="shared" si="44"/>
        <v>22</v>
      </c>
      <c r="P82" s="126">
        <v>68</v>
      </c>
    </row>
    <row r="83" spans="1:16" s="119" customFormat="1" ht="13.5" customHeight="1" x14ac:dyDescent="0.25">
      <c r="A83" s="123">
        <v>81</v>
      </c>
      <c r="B83" s="123" t="s">
        <v>130</v>
      </c>
      <c r="C83" s="123" t="s">
        <v>273</v>
      </c>
      <c r="D83" s="123">
        <f>3*3</f>
        <v>9</v>
      </c>
      <c r="E83" s="128" t="s">
        <v>274</v>
      </c>
      <c r="F83" s="124">
        <f t="shared" si="43"/>
        <v>2.782777777777778</v>
      </c>
      <c r="G83" s="124">
        <f t="shared" si="9"/>
        <v>0.2319</v>
      </c>
      <c r="H83" s="124">
        <f t="shared" si="0"/>
        <v>9</v>
      </c>
      <c r="I83" s="124">
        <v>12000</v>
      </c>
      <c r="J83" s="124">
        <f t="shared" si="1"/>
        <v>151</v>
      </c>
      <c r="K83" s="124">
        <f t="shared" si="2"/>
        <v>126</v>
      </c>
      <c r="L83" s="124">
        <f t="shared" si="47"/>
        <v>101</v>
      </c>
      <c r="M83" s="124">
        <v>68</v>
      </c>
      <c r="N83" s="124">
        <f t="shared" si="5"/>
        <v>51</v>
      </c>
      <c r="O83" s="124">
        <f t="shared" si="44"/>
        <v>26</v>
      </c>
      <c r="P83" s="126">
        <v>68</v>
      </c>
    </row>
    <row r="84" spans="1:16" s="119" customFormat="1" ht="13.5" customHeight="1" x14ac:dyDescent="0.25">
      <c r="A84" s="123">
        <v>82</v>
      </c>
      <c r="B84" s="123" t="s">
        <v>131</v>
      </c>
      <c r="C84" s="123" t="s">
        <v>275</v>
      </c>
      <c r="D84" s="123">
        <v>9</v>
      </c>
      <c r="E84" s="127">
        <f t="shared" ref="E84" si="48">(G84*H84*I84/1000*$O$2)</f>
        <v>31.406400000000001</v>
      </c>
      <c r="F84" s="124">
        <f t="shared" si="43"/>
        <v>3.4896000000000003</v>
      </c>
      <c r="G84" s="124">
        <f>290.8/1000</f>
        <v>0.2908</v>
      </c>
      <c r="H84" s="124">
        <f t="shared" si="0"/>
        <v>9</v>
      </c>
      <c r="I84" s="124">
        <v>12000</v>
      </c>
      <c r="J84" s="124">
        <f t="shared" si="1"/>
        <v>189</v>
      </c>
      <c r="K84" s="124">
        <f t="shared" si="2"/>
        <v>158</v>
      </c>
      <c r="L84" s="124">
        <f t="shared" si="47"/>
        <v>126</v>
      </c>
      <c r="M84" s="124">
        <v>68</v>
      </c>
      <c r="N84" s="124">
        <f t="shared" si="5"/>
        <v>63</v>
      </c>
      <c r="O84" s="124">
        <f t="shared" si="44"/>
        <v>32</v>
      </c>
      <c r="P84" s="126">
        <v>68</v>
      </c>
    </row>
    <row r="85" spans="1:16" s="119" customFormat="1" ht="13.5" customHeight="1" x14ac:dyDescent="0.25">
      <c r="A85" s="123">
        <v>83</v>
      </c>
      <c r="B85" s="123" t="s">
        <v>132</v>
      </c>
      <c r="C85" s="123" t="s">
        <v>276</v>
      </c>
      <c r="D85" s="123">
        <f>(4*2)+(1*1)</f>
        <v>9</v>
      </c>
      <c r="E85" s="123">
        <v>31.405000000000001</v>
      </c>
      <c r="F85" s="124">
        <f t="shared" si="43"/>
        <v>3.4894444444444446</v>
      </c>
      <c r="G85" s="124">
        <f t="shared" si="9"/>
        <v>0.2908</v>
      </c>
      <c r="H85" s="124">
        <f t="shared" si="0"/>
        <v>9</v>
      </c>
      <c r="I85" s="124">
        <v>12000</v>
      </c>
      <c r="J85" s="124">
        <f t="shared" si="1"/>
        <v>189</v>
      </c>
      <c r="K85" s="124">
        <f t="shared" si="2"/>
        <v>158</v>
      </c>
      <c r="L85" s="124">
        <f t="shared" si="47"/>
        <v>126</v>
      </c>
      <c r="M85" s="124">
        <f t="shared" ref="M85:M124" si="49">ROUNDUP(G85*H85*I85/1000*$M$2,0)</f>
        <v>95</v>
      </c>
      <c r="N85" s="124">
        <v>68</v>
      </c>
      <c r="O85" s="124">
        <f t="shared" si="44"/>
        <v>32</v>
      </c>
      <c r="P85" s="126">
        <v>68</v>
      </c>
    </row>
    <row r="86" spans="1:16" s="119" customFormat="1" ht="13.5" customHeight="1" x14ac:dyDescent="0.25">
      <c r="A86" s="123">
        <v>84</v>
      </c>
      <c r="B86" s="123" t="s">
        <v>44</v>
      </c>
      <c r="C86" s="123" t="s">
        <v>277</v>
      </c>
      <c r="D86" s="123">
        <f>2*15</f>
        <v>30</v>
      </c>
      <c r="E86" s="123">
        <v>11.016</v>
      </c>
      <c r="F86" s="124">
        <f t="shared" si="43"/>
        <v>0.36720000000000003</v>
      </c>
      <c r="G86" s="124">
        <f t="shared" si="9"/>
        <v>3.0599999999999999E-2</v>
      </c>
      <c r="H86" s="124">
        <f t="shared" si="0"/>
        <v>30</v>
      </c>
      <c r="I86" s="124">
        <v>12000</v>
      </c>
      <c r="J86" s="124">
        <v>68</v>
      </c>
      <c r="K86" s="124">
        <f t="shared" si="2"/>
        <v>56</v>
      </c>
      <c r="L86" s="124">
        <f t="shared" si="47"/>
        <v>45</v>
      </c>
      <c r="M86" s="124">
        <f t="shared" si="49"/>
        <v>34</v>
      </c>
      <c r="N86" s="124">
        <f t="shared" si="5"/>
        <v>23</v>
      </c>
      <c r="O86" s="124">
        <f t="shared" si="44"/>
        <v>12</v>
      </c>
      <c r="P86" s="126">
        <v>68</v>
      </c>
    </row>
    <row r="87" spans="1:16" s="119" customFormat="1" ht="13.5" customHeight="1" x14ac:dyDescent="0.25">
      <c r="A87" s="123">
        <v>85</v>
      </c>
      <c r="B87" s="123" t="s">
        <v>45</v>
      </c>
      <c r="C87" s="123" t="s">
        <v>278</v>
      </c>
      <c r="D87" s="123">
        <f t="shared" ref="D87:D88" si="50">2*15</f>
        <v>30</v>
      </c>
      <c r="E87" s="127">
        <f t="shared" ref="E87:E88" si="51">(G87*H87*I87/1000*$O$2)</f>
        <v>13.967999999999998</v>
      </c>
      <c r="F87" s="124">
        <f t="shared" si="43"/>
        <v>0.46559999999999996</v>
      </c>
      <c r="G87" s="124">
        <f>38.8/1000</f>
        <v>3.8799999999999994E-2</v>
      </c>
      <c r="H87" s="124">
        <f t="shared" si="0"/>
        <v>30</v>
      </c>
      <c r="I87" s="124">
        <v>12000</v>
      </c>
      <c r="J87" s="124">
        <v>68</v>
      </c>
      <c r="K87" s="124">
        <f t="shared" si="2"/>
        <v>70</v>
      </c>
      <c r="L87" s="124">
        <f t="shared" si="47"/>
        <v>56</v>
      </c>
      <c r="M87" s="124">
        <f t="shared" si="49"/>
        <v>42</v>
      </c>
      <c r="N87" s="124">
        <f t="shared" si="5"/>
        <v>28</v>
      </c>
      <c r="O87" s="124">
        <f t="shared" si="44"/>
        <v>14</v>
      </c>
      <c r="P87" s="126">
        <v>68</v>
      </c>
    </row>
    <row r="88" spans="1:16" s="119" customFormat="1" ht="13.5" customHeight="1" x14ac:dyDescent="0.25">
      <c r="A88" s="123">
        <v>86</v>
      </c>
      <c r="B88" s="123" t="s">
        <v>46</v>
      </c>
      <c r="C88" s="123" t="s">
        <v>279</v>
      </c>
      <c r="D88" s="123">
        <f t="shared" si="50"/>
        <v>30</v>
      </c>
      <c r="E88" s="127">
        <f t="shared" si="51"/>
        <v>16.920000000000002</v>
      </c>
      <c r="F88" s="124">
        <f t="shared" si="43"/>
        <v>0.56400000000000006</v>
      </c>
      <c r="G88" s="124">
        <f>47/1000</f>
        <v>4.7E-2</v>
      </c>
      <c r="H88" s="124">
        <f t="shared" si="0"/>
        <v>30</v>
      </c>
      <c r="I88" s="124">
        <v>12000</v>
      </c>
      <c r="J88" s="124">
        <v>68</v>
      </c>
      <c r="K88" s="124">
        <f t="shared" si="2"/>
        <v>85</v>
      </c>
      <c r="L88" s="124">
        <f t="shared" si="47"/>
        <v>68</v>
      </c>
      <c r="M88" s="124">
        <f t="shared" si="49"/>
        <v>51</v>
      </c>
      <c r="N88" s="124">
        <f t="shared" si="5"/>
        <v>34</v>
      </c>
      <c r="O88" s="124">
        <f t="shared" si="44"/>
        <v>17</v>
      </c>
      <c r="P88" s="126">
        <v>68</v>
      </c>
    </row>
    <row r="89" spans="1:16" s="119" customFormat="1" ht="13.5" customHeight="1" x14ac:dyDescent="0.25">
      <c r="A89" s="123">
        <v>87</v>
      </c>
      <c r="B89" s="123" t="s">
        <v>48</v>
      </c>
      <c r="C89" s="123" t="s">
        <v>280</v>
      </c>
      <c r="D89" s="123">
        <f>2*13</f>
        <v>26</v>
      </c>
      <c r="E89" s="128" t="s">
        <v>281</v>
      </c>
      <c r="F89" s="124">
        <f t="shared" si="43"/>
        <v>0.52919230769230774</v>
      </c>
      <c r="G89" s="124">
        <f t="shared" si="9"/>
        <v>4.41E-2</v>
      </c>
      <c r="H89" s="124">
        <f t="shared" si="0"/>
        <v>26</v>
      </c>
      <c r="I89" s="124">
        <v>12000</v>
      </c>
      <c r="J89" s="124">
        <f t="shared" si="1"/>
        <v>83</v>
      </c>
      <c r="K89" s="124">
        <v>68</v>
      </c>
      <c r="L89" s="124">
        <f t="shared" si="47"/>
        <v>56</v>
      </c>
      <c r="M89" s="124">
        <f t="shared" si="49"/>
        <v>42</v>
      </c>
      <c r="N89" s="124">
        <f t="shared" si="5"/>
        <v>28</v>
      </c>
      <c r="O89" s="124">
        <f t="shared" si="44"/>
        <v>14</v>
      </c>
      <c r="P89" s="126">
        <v>68</v>
      </c>
    </row>
    <row r="90" spans="1:16" s="119" customFormat="1" ht="13.5" customHeight="1" x14ac:dyDescent="0.25">
      <c r="A90" s="123">
        <v>88</v>
      </c>
      <c r="B90" s="123" t="s">
        <v>49</v>
      </c>
      <c r="C90" s="123" t="s">
        <v>282</v>
      </c>
      <c r="D90" s="123">
        <v>26</v>
      </c>
      <c r="E90" s="127">
        <f t="shared" ref="E90:E94" si="52">(G90*H90*I90/1000*$O$2)</f>
        <v>16.785600000000002</v>
      </c>
      <c r="F90" s="124">
        <f t="shared" si="43"/>
        <v>0.64560000000000006</v>
      </c>
      <c r="G90" s="124">
        <f>53.8/1000</f>
        <v>5.3800000000000001E-2</v>
      </c>
      <c r="H90" s="124">
        <f t="shared" si="0"/>
        <v>26</v>
      </c>
      <c r="I90" s="124">
        <v>12000</v>
      </c>
      <c r="J90" s="124">
        <v>68</v>
      </c>
      <c r="K90" s="124">
        <f t="shared" ref="K90" si="53">ROUNDUP(G90*H90*I90/1000*$K$2,0)</f>
        <v>84</v>
      </c>
      <c r="L90" s="124">
        <f t="shared" si="47"/>
        <v>68</v>
      </c>
      <c r="M90" s="124">
        <f t="shared" si="49"/>
        <v>51</v>
      </c>
      <c r="N90" s="124">
        <f t="shared" si="5"/>
        <v>34</v>
      </c>
      <c r="O90" s="124">
        <f t="shared" si="44"/>
        <v>17</v>
      </c>
      <c r="P90" s="126">
        <v>68</v>
      </c>
    </row>
    <row r="91" spans="1:16" s="119" customFormat="1" ht="13.5" customHeight="1" x14ac:dyDescent="0.25">
      <c r="A91" s="123">
        <v>89</v>
      </c>
      <c r="B91" s="123" t="s">
        <v>50</v>
      </c>
      <c r="C91" s="123" t="s">
        <v>283</v>
      </c>
      <c r="D91" s="123">
        <v>24</v>
      </c>
      <c r="E91" s="127">
        <f t="shared" si="52"/>
        <v>19.382399999999997</v>
      </c>
      <c r="F91" s="124">
        <f t="shared" si="43"/>
        <v>0.80759999999999987</v>
      </c>
      <c r="G91" s="124">
        <f>67.3/1000</f>
        <v>6.7299999999999999E-2</v>
      </c>
      <c r="H91" s="124">
        <f t="shared" si="0"/>
        <v>24</v>
      </c>
      <c r="I91" s="124">
        <v>12000</v>
      </c>
      <c r="J91" s="124">
        <f t="shared" ref="J91" si="54">ROUNDUP(G91*H91*I91/1000*$J$2,0)</f>
        <v>117</v>
      </c>
      <c r="K91" s="124">
        <v>69</v>
      </c>
      <c r="L91" s="124">
        <f t="shared" si="47"/>
        <v>78</v>
      </c>
      <c r="M91" s="124">
        <f t="shared" si="49"/>
        <v>59</v>
      </c>
      <c r="N91" s="124">
        <f t="shared" si="5"/>
        <v>39</v>
      </c>
      <c r="O91" s="124">
        <f t="shared" si="44"/>
        <v>20</v>
      </c>
      <c r="P91" s="126">
        <v>68</v>
      </c>
    </row>
    <row r="92" spans="1:16" s="119" customFormat="1" ht="13.5" customHeight="1" x14ac:dyDescent="0.25">
      <c r="A92" s="123">
        <v>90</v>
      </c>
      <c r="B92" s="123" t="s">
        <v>51</v>
      </c>
      <c r="C92" s="123" t="s">
        <v>284</v>
      </c>
      <c r="D92" s="123">
        <v>23</v>
      </c>
      <c r="E92" s="127">
        <f t="shared" si="52"/>
        <v>23.294400000000003</v>
      </c>
      <c r="F92" s="124">
        <f t="shared" si="43"/>
        <v>1.0128000000000001</v>
      </c>
      <c r="G92" s="124">
        <f>84.4/1000</f>
        <v>8.4400000000000003E-2</v>
      </c>
      <c r="H92" s="124">
        <f t="shared" si="0"/>
        <v>23</v>
      </c>
      <c r="I92" s="124">
        <v>12000</v>
      </c>
      <c r="J92" s="124">
        <v>68</v>
      </c>
      <c r="K92" s="124">
        <f t="shared" ref="K92" si="55">ROUNDUP(G92*H92*I92/1000*$K$2,0)</f>
        <v>117</v>
      </c>
      <c r="L92" s="124">
        <f t="shared" si="47"/>
        <v>94</v>
      </c>
      <c r="M92" s="124">
        <f t="shared" si="49"/>
        <v>70</v>
      </c>
      <c r="N92" s="124">
        <f t="shared" si="5"/>
        <v>47</v>
      </c>
      <c r="O92" s="124">
        <f t="shared" si="44"/>
        <v>24</v>
      </c>
      <c r="P92" s="126">
        <v>68</v>
      </c>
    </row>
    <row r="93" spans="1:16" s="119" customFormat="1" ht="13.5" customHeight="1" x14ac:dyDescent="0.25">
      <c r="A93" s="123">
        <v>91</v>
      </c>
      <c r="B93" s="123" t="s">
        <v>52</v>
      </c>
      <c r="C93" s="123" t="s">
        <v>285</v>
      </c>
      <c r="D93" s="123">
        <v>23</v>
      </c>
      <c r="E93" s="127">
        <f t="shared" si="52"/>
        <v>28.897200000000002</v>
      </c>
      <c r="F93" s="124">
        <f t="shared" si="43"/>
        <v>1.2564</v>
      </c>
      <c r="G93" s="124">
        <f>104.7/1000</f>
        <v>0.1047</v>
      </c>
      <c r="H93" s="124">
        <f t="shared" si="0"/>
        <v>23</v>
      </c>
      <c r="I93" s="124">
        <v>12000</v>
      </c>
      <c r="J93" s="124">
        <f t="shared" ref="J93" si="56">ROUNDUP(G93*H93*I93/1000*$J$2,0)</f>
        <v>174</v>
      </c>
      <c r="K93" s="124">
        <v>70</v>
      </c>
      <c r="L93" s="124">
        <f t="shared" si="47"/>
        <v>116</v>
      </c>
      <c r="M93" s="124">
        <f t="shared" si="49"/>
        <v>87</v>
      </c>
      <c r="N93" s="124">
        <f t="shared" si="5"/>
        <v>58</v>
      </c>
      <c r="O93" s="124">
        <f t="shared" si="44"/>
        <v>29</v>
      </c>
      <c r="P93" s="126">
        <v>68</v>
      </c>
    </row>
    <row r="94" spans="1:16" s="119" customFormat="1" ht="13.5" customHeight="1" x14ac:dyDescent="0.25">
      <c r="A94" s="123">
        <v>92</v>
      </c>
      <c r="B94" s="123" t="s">
        <v>53</v>
      </c>
      <c r="C94" s="123" t="s">
        <v>286</v>
      </c>
      <c r="D94" s="123">
        <v>23</v>
      </c>
      <c r="E94" s="127">
        <f t="shared" si="52"/>
        <v>35.410800000000009</v>
      </c>
      <c r="F94" s="124">
        <f t="shared" si="43"/>
        <v>1.5396000000000003</v>
      </c>
      <c r="G94" s="124">
        <f>128.3/1000</f>
        <v>0.12830000000000003</v>
      </c>
      <c r="H94" s="124">
        <f t="shared" si="0"/>
        <v>23</v>
      </c>
      <c r="I94" s="124">
        <v>12000</v>
      </c>
      <c r="J94" s="124">
        <v>68</v>
      </c>
      <c r="K94" s="124">
        <f t="shared" ref="K94" si="57">ROUNDUP(G94*H94*I94/1000*$K$2,0)</f>
        <v>178</v>
      </c>
      <c r="L94" s="124">
        <f t="shared" si="47"/>
        <v>142</v>
      </c>
      <c r="M94" s="124">
        <f t="shared" si="49"/>
        <v>107</v>
      </c>
      <c r="N94" s="124">
        <f t="shared" si="5"/>
        <v>71</v>
      </c>
      <c r="O94" s="124">
        <f t="shared" si="44"/>
        <v>36</v>
      </c>
      <c r="P94" s="126">
        <v>68</v>
      </c>
    </row>
    <row r="95" spans="1:16" s="119" customFormat="1" ht="13.5" customHeight="1" x14ac:dyDescent="0.25">
      <c r="A95" s="123">
        <v>93</v>
      </c>
      <c r="B95" s="123" t="s">
        <v>55</v>
      </c>
      <c r="C95" s="123" t="s">
        <v>287</v>
      </c>
      <c r="D95" s="123">
        <f>(1*11)+(1*12)</f>
        <v>23</v>
      </c>
      <c r="E95" s="128" t="s">
        <v>288</v>
      </c>
      <c r="F95" s="124">
        <f t="shared" si="43"/>
        <v>0.68156521739130438</v>
      </c>
      <c r="G95" s="124">
        <f t="shared" si="9"/>
        <v>5.6800000000000003E-2</v>
      </c>
      <c r="H95" s="124">
        <f t="shared" si="0"/>
        <v>23</v>
      </c>
      <c r="I95" s="124">
        <v>12000</v>
      </c>
      <c r="J95" s="124">
        <f t="shared" si="1"/>
        <v>95</v>
      </c>
      <c r="K95" s="124">
        <f t="shared" si="2"/>
        <v>79</v>
      </c>
      <c r="L95" s="124">
        <v>68</v>
      </c>
      <c r="M95" s="124">
        <f t="shared" si="49"/>
        <v>48</v>
      </c>
      <c r="N95" s="124">
        <f t="shared" si="5"/>
        <v>32</v>
      </c>
      <c r="O95" s="124">
        <f t="shared" si="44"/>
        <v>16</v>
      </c>
      <c r="P95" s="126">
        <v>68</v>
      </c>
    </row>
    <row r="96" spans="1:16" s="119" customFormat="1" ht="13.5" customHeight="1" x14ac:dyDescent="0.25">
      <c r="A96" s="123">
        <v>94</v>
      </c>
      <c r="B96" s="123" t="s">
        <v>56</v>
      </c>
      <c r="C96" s="123" t="s">
        <v>289</v>
      </c>
      <c r="D96" s="123">
        <f>(1*11)+(1*12)</f>
        <v>23</v>
      </c>
      <c r="E96" s="128" t="s">
        <v>290</v>
      </c>
      <c r="F96" s="124">
        <f t="shared" si="43"/>
        <v>0.8231739130434782</v>
      </c>
      <c r="G96" s="124">
        <f t="shared" si="9"/>
        <v>6.8600000000000008E-2</v>
      </c>
      <c r="H96" s="124">
        <f t="shared" si="0"/>
        <v>23</v>
      </c>
      <c r="I96" s="124">
        <v>12000</v>
      </c>
      <c r="J96" s="124">
        <f t="shared" si="1"/>
        <v>114</v>
      </c>
      <c r="K96" s="124">
        <f t="shared" si="2"/>
        <v>95</v>
      </c>
      <c r="L96" s="124">
        <v>68</v>
      </c>
      <c r="M96" s="124">
        <f t="shared" si="49"/>
        <v>57</v>
      </c>
      <c r="N96" s="124">
        <f t="shared" si="5"/>
        <v>38</v>
      </c>
      <c r="O96" s="124">
        <f t="shared" si="44"/>
        <v>19</v>
      </c>
      <c r="P96" s="126">
        <v>68</v>
      </c>
    </row>
    <row r="97" spans="1:16" s="119" customFormat="1" ht="13.5" customHeight="1" x14ac:dyDescent="0.25">
      <c r="A97" s="123">
        <v>95</v>
      </c>
      <c r="B97" s="123" t="s">
        <v>57</v>
      </c>
      <c r="C97" s="123" t="s">
        <v>291</v>
      </c>
      <c r="D97" s="123">
        <v>21</v>
      </c>
      <c r="E97" s="127">
        <f t="shared" ref="E97" si="58">(G97*H97*I97/1000*$O$2)</f>
        <v>20.890800000000002</v>
      </c>
      <c r="F97" s="124">
        <f t="shared" si="43"/>
        <v>0.99480000000000013</v>
      </c>
      <c r="G97" s="124">
        <f>82.9/1000</f>
        <v>8.2900000000000001E-2</v>
      </c>
      <c r="H97" s="124">
        <f t="shared" si="0"/>
        <v>21</v>
      </c>
      <c r="I97" s="124">
        <v>12000</v>
      </c>
      <c r="J97" s="124">
        <f t="shared" si="1"/>
        <v>126</v>
      </c>
      <c r="K97" s="124">
        <f t="shared" si="2"/>
        <v>105</v>
      </c>
      <c r="L97" s="124">
        <v>68</v>
      </c>
      <c r="M97" s="124">
        <f t="shared" si="49"/>
        <v>63</v>
      </c>
      <c r="N97" s="124">
        <f t="shared" si="5"/>
        <v>42</v>
      </c>
      <c r="O97" s="124">
        <f t="shared" si="44"/>
        <v>21</v>
      </c>
      <c r="P97" s="126">
        <v>68</v>
      </c>
    </row>
    <row r="98" spans="1:16" s="119" customFormat="1" ht="13.5" customHeight="1" x14ac:dyDescent="0.25">
      <c r="A98" s="123">
        <v>96</v>
      </c>
      <c r="B98" s="123" t="s">
        <v>58</v>
      </c>
      <c r="C98" s="123" t="s">
        <v>292</v>
      </c>
      <c r="D98" s="123">
        <f>2*9</f>
        <v>18</v>
      </c>
      <c r="E98" s="128" t="s">
        <v>293</v>
      </c>
      <c r="F98" s="124">
        <f t="shared" si="43"/>
        <v>0.78355555555555556</v>
      </c>
      <c r="G98" s="124">
        <f t="shared" si="9"/>
        <v>6.5299999999999997E-2</v>
      </c>
      <c r="H98" s="124">
        <f t="shared" si="0"/>
        <v>18</v>
      </c>
      <c r="I98" s="124">
        <v>12000</v>
      </c>
      <c r="J98" s="124">
        <f t="shared" si="1"/>
        <v>85</v>
      </c>
      <c r="K98" s="124">
        <v>68</v>
      </c>
      <c r="L98" s="124">
        <f t="shared" si="47"/>
        <v>57</v>
      </c>
      <c r="M98" s="124">
        <f t="shared" si="49"/>
        <v>43</v>
      </c>
      <c r="N98" s="124">
        <f t="shared" si="5"/>
        <v>29</v>
      </c>
      <c r="O98" s="124">
        <f t="shared" si="44"/>
        <v>15</v>
      </c>
      <c r="P98" s="126">
        <v>68</v>
      </c>
    </row>
    <row r="99" spans="1:16" s="119" customFormat="1" ht="13.5" customHeight="1" x14ac:dyDescent="0.25">
      <c r="A99" s="123">
        <v>97</v>
      </c>
      <c r="B99" s="123" t="s">
        <v>59</v>
      </c>
      <c r="C99" s="123" t="s">
        <v>294</v>
      </c>
      <c r="D99" s="123">
        <f>2*9</f>
        <v>18</v>
      </c>
      <c r="E99" s="128" t="s">
        <v>295</v>
      </c>
      <c r="F99" s="124">
        <f t="shared" si="43"/>
        <v>0.95638888888888884</v>
      </c>
      <c r="G99" s="124">
        <f t="shared" si="9"/>
        <v>7.9700000000000007E-2</v>
      </c>
      <c r="H99" s="124">
        <f t="shared" si="0"/>
        <v>18</v>
      </c>
      <c r="I99" s="124">
        <v>12000</v>
      </c>
      <c r="J99" s="124">
        <f t="shared" si="1"/>
        <v>104</v>
      </c>
      <c r="K99" s="124">
        <f t="shared" si="2"/>
        <v>87</v>
      </c>
      <c r="L99" s="124">
        <v>68</v>
      </c>
      <c r="M99" s="124">
        <f t="shared" si="49"/>
        <v>52</v>
      </c>
      <c r="N99" s="124">
        <f t="shared" si="5"/>
        <v>35</v>
      </c>
      <c r="O99" s="124">
        <f t="shared" si="44"/>
        <v>18</v>
      </c>
      <c r="P99" s="126">
        <v>68</v>
      </c>
    </row>
    <row r="100" spans="1:16" s="119" customFormat="1" ht="13.5" customHeight="1" x14ac:dyDescent="0.25">
      <c r="A100" s="123">
        <v>98</v>
      </c>
      <c r="B100" s="123" t="s">
        <v>60</v>
      </c>
      <c r="C100" s="123" t="s">
        <v>296</v>
      </c>
      <c r="D100" s="123">
        <v>17</v>
      </c>
      <c r="E100" s="127">
        <f t="shared" ref="E100:E101" si="59">(G100*H100*I100/1000*$O$2)</f>
        <v>20.175599999999999</v>
      </c>
      <c r="F100" s="124">
        <f t="shared" si="43"/>
        <v>1.1867999999999999</v>
      </c>
      <c r="G100" s="124">
        <f>98.9/1000</f>
        <v>9.8900000000000002E-2</v>
      </c>
      <c r="H100" s="124">
        <f t="shared" si="0"/>
        <v>17</v>
      </c>
      <c r="I100" s="124">
        <v>12000</v>
      </c>
      <c r="J100" s="124">
        <f t="shared" si="1"/>
        <v>122</v>
      </c>
      <c r="K100" s="124">
        <v>69</v>
      </c>
      <c r="L100" s="124">
        <f t="shared" ref="L100" si="60">ROUNDUP(G100*H100*I100/1000*$L$2,0)</f>
        <v>81</v>
      </c>
      <c r="M100" s="124">
        <f t="shared" si="49"/>
        <v>61</v>
      </c>
      <c r="N100" s="124">
        <f t="shared" si="5"/>
        <v>41</v>
      </c>
      <c r="O100" s="124">
        <f t="shared" si="44"/>
        <v>21</v>
      </c>
      <c r="P100" s="126">
        <v>68</v>
      </c>
    </row>
    <row r="101" spans="1:16" s="119" customFormat="1" ht="13.5" customHeight="1" x14ac:dyDescent="0.25">
      <c r="A101" s="123">
        <v>99</v>
      </c>
      <c r="B101" s="123" t="s">
        <v>61</v>
      </c>
      <c r="C101" s="123" t="s">
        <v>297</v>
      </c>
      <c r="D101" s="123">
        <v>17</v>
      </c>
      <c r="E101" s="127">
        <f t="shared" si="59"/>
        <v>24.133199999999999</v>
      </c>
      <c r="F101" s="124">
        <f t="shared" si="43"/>
        <v>1.4196</v>
      </c>
      <c r="G101" s="124">
        <f>118.3/1000</f>
        <v>0.1183</v>
      </c>
      <c r="H101" s="124">
        <f t="shared" si="0"/>
        <v>17</v>
      </c>
      <c r="I101" s="124">
        <v>12000</v>
      </c>
      <c r="J101" s="124">
        <f t="shared" si="1"/>
        <v>145</v>
      </c>
      <c r="K101" s="124">
        <f t="shared" ref="K101" si="61">ROUNDUP(G101*H101*I101/1000*$K$2,0)</f>
        <v>121</v>
      </c>
      <c r="L101" s="124">
        <v>69</v>
      </c>
      <c r="M101" s="124">
        <f t="shared" si="49"/>
        <v>73</v>
      </c>
      <c r="N101" s="124">
        <f t="shared" si="5"/>
        <v>49</v>
      </c>
      <c r="O101" s="124">
        <f t="shared" si="44"/>
        <v>25</v>
      </c>
      <c r="P101" s="126">
        <v>68</v>
      </c>
    </row>
    <row r="102" spans="1:16" s="119" customFormat="1" ht="13.5" customHeight="1" x14ac:dyDescent="0.25">
      <c r="A102" s="123">
        <v>100</v>
      </c>
      <c r="B102" s="123" t="s">
        <v>62</v>
      </c>
      <c r="C102" s="123" t="s">
        <v>298</v>
      </c>
      <c r="D102" s="123">
        <f>(1*7)+(1*8)</f>
        <v>15</v>
      </c>
      <c r="E102" s="128" t="s">
        <v>299</v>
      </c>
      <c r="F102" s="124">
        <f t="shared" si="43"/>
        <v>1.0631333333333333</v>
      </c>
      <c r="G102" s="124">
        <f t="shared" si="9"/>
        <v>8.8599999999999998E-2</v>
      </c>
      <c r="H102" s="124">
        <f t="shared" si="0"/>
        <v>15</v>
      </c>
      <c r="I102" s="124">
        <v>12000</v>
      </c>
      <c r="J102" s="124">
        <f t="shared" si="1"/>
        <v>96</v>
      </c>
      <c r="K102" s="124">
        <f t="shared" si="2"/>
        <v>80</v>
      </c>
      <c r="L102" s="124">
        <v>68</v>
      </c>
      <c r="M102" s="124">
        <f t="shared" si="49"/>
        <v>48</v>
      </c>
      <c r="N102" s="124">
        <f t="shared" si="5"/>
        <v>32</v>
      </c>
      <c r="O102" s="124">
        <f t="shared" si="44"/>
        <v>16</v>
      </c>
      <c r="P102" s="126">
        <v>68</v>
      </c>
    </row>
    <row r="103" spans="1:16" s="119" customFormat="1" ht="13.5" customHeight="1" x14ac:dyDescent="0.25">
      <c r="A103" s="123">
        <v>101</v>
      </c>
      <c r="B103" s="123" t="s">
        <v>63</v>
      </c>
      <c r="C103" s="123" t="s">
        <v>300</v>
      </c>
      <c r="D103" s="123">
        <f>(1*7)+(1*8)</f>
        <v>15</v>
      </c>
      <c r="E103" s="131" t="s">
        <v>301</v>
      </c>
      <c r="F103" s="132">
        <f>E103/D103</f>
        <v>1.2803333333333333</v>
      </c>
      <c r="G103" s="124">
        <f>ROUNDUP(F103/12,4)</f>
        <v>0.1067</v>
      </c>
      <c r="H103" s="124">
        <f t="shared" si="0"/>
        <v>15</v>
      </c>
      <c r="I103" s="124">
        <v>12000</v>
      </c>
      <c r="J103" s="124">
        <f t="shared" si="1"/>
        <v>116</v>
      </c>
      <c r="K103" s="124">
        <f t="shared" si="2"/>
        <v>97</v>
      </c>
      <c r="L103" s="124">
        <v>68</v>
      </c>
      <c r="M103" s="124">
        <f t="shared" si="49"/>
        <v>58</v>
      </c>
      <c r="N103" s="124">
        <f t="shared" si="5"/>
        <v>39</v>
      </c>
      <c r="O103" s="124">
        <f t="shared" si="44"/>
        <v>20</v>
      </c>
      <c r="P103" s="126">
        <v>68</v>
      </c>
    </row>
    <row r="104" spans="1:16" s="119" customFormat="1" ht="13.5" customHeight="1" x14ac:dyDescent="0.25">
      <c r="A104" s="123">
        <v>102</v>
      </c>
      <c r="B104" s="123" t="s">
        <v>64</v>
      </c>
      <c r="C104" s="123" t="s">
        <v>302</v>
      </c>
      <c r="D104" s="123">
        <v>14</v>
      </c>
      <c r="E104" s="127">
        <f t="shared" ref="E104:E105" si="62">(G104*H104*I104/1000*$O$2)</f>
        <v>21.739200000000004</v>
      </c>
      <c r="F104" s="124">
        <f t="shared" si="43"/>
        <v>1.5528000000000002</v>
      </c>
      <c r="G104" s="124">
        <f>129.4/1000</f>
        <v>0.12940000000000002</v>
      </c>
      <c r="H104" s="124">
        <f t="shared" si="0"/>
        <v>14</v>
      </c>
      <c r="I104" s="124">
        <v>12000</v>
      </c>
      <c r="J104" s="124">
        <f t="shared" si="1"/>
        <v>131</v>
      </c>
      <c r="K104" s="124">
        <f t="shared" si="2"/>
        <v>109</v>
      </c>
      <c r="L104" s="124">
        <v>68</v>
      </c>
      <c r="M104" s="124">
        <f t="shared" si="49"/>
        <v>66</v>
      </c>
      <c r="N104" s="124">
        <f t="shared" si="5"/>
        <v>44</v>
      </c>
      <c r="O104" s="124">
        <f t="shared" si="44"/>
        <v>22</v>
      </c>
      <c r="P104" s="126">
        <v>68</v>
      </c>
    </row>
    <row r="105" spans="1:16" s="119" customFormat="1" ht="13.5" customHeight="1" x14ac:dyDescent="0.25">
      <c r="A105" s="123">
        <v>103</v>
      </c>
      <c r="B105" s="123" t="s">
        <v>65</v>
      </c>
      <c r="C105" s="123" t="s">
        <v>303</v>
      </c>
      <c r="D105" s="123">
        <v>12</v>
      </c>
      <c r="E105" s="127">
        <f t="shared" si="62"/>
        <v>22.8384</v>
      </c>
      <c r="F105" s="124">
        <f t="shared" si="43"/>
        <v>1.9032</v>
      </c>
      <c r="G105" s="124">
        <f>158.6/1000</f>
        <v>0.15859999999999999</v>
      </c>
      <c r="H105" s="124">
        <f t="shared" si="0"/>
        <v>12</v>
      </c>
      <c r="I105" s="124">
        <v>12000</v>
      </c>
      <c r="J105" s="124">
        <f t="shared" si="1"/>
        <v>138</v>
      </c>
      <c r="K105" s="124">
        <f t="shared" si="2"/>
        <v>115</v>
      </c>
      <c r="L105" s="124">
        <v>68</v>
      </c>
      <c r="M105" s="124">
        <f t="shared" si="49"/>
        <v>69</v>
      </c>
      <c r="N105" s="124">
        <f t="shared" si="5"/>
        <v>46</v>
      </c>
      <c r="O105" s="124">
        <f t="shared" si="44"/>
        <v>23</v>
      </c>
      <c r="P105" s="126">
        <v>68</v>
      </c>
    </row>
    <row r="106" spans="1:16" s="119" customFormat="1" ht="13.5" customHeight="1" x14ac:dyDescent="0.25">
      <c r="A106" s="123">
        <v>104</v>
      </c>
      <c r="B106" s="123" t="s">
        <v>67</v>
      </c>
      <c r="C106" s="123" t="s">
        <v>304</v>
      </c>
      <c r="D106" s="123">
        <f>2*7</f>
        <v>14</v>
      </c>
      <c r="E106" s="128" t="s">
        <v>305</v>
      </c>
      <c r="F106" s="124">
        <f t="shared" si="43"/>
        <v>1.482</v>
      </c>
      <c r="G106" s="124">
        <f t="shared" si="9"/>
        <v>0.1235</v>
      </c>
      <c r="H106" s="124">
        <f t="shared" si="0"/>
        <v>14</v>
      </c>
      <c r="I106" s="124">
        <v>12000</v>
      </c>
      <c r="J106" s="124">
        <f t="shared" si="1"/>
        <v>125</v>
      </c>
      <c r="K106" s="124">
        <f t="shared" si="2"/>
        <v>104</v>
      </c>
      <c r="L106" s="124">
        <f t="shared" si="47"/>
        <v>83</v>
      </c>
      <c r="M106" s="124">
        <v>68</v>
      </c>
      <c r="N106" s="124">
        <f t="shared" si="5"/>
        <v>42</v>
      </c>
      <c r="O106" s="124">
        <f t="shared" si="44"/>
        <v>21</v>
      </c>
      <c r="P106" s="126">
        <v>68</v>
      </c>
    </row>
    <row r="107" spans="1:16" s="119" customFormat="1" ht="13.5" customHeight="1" x14ac:dyDescent="0.25">
      <c r="A107" s="123">
        <v>105</v>
      </c>
      <c r="B107" s="123" t="s">
        <v>68</v>
      </c>
      <c r="C107" s="123" t="s">
        <v>306</v>
      </c>
      <c r="D107" s="123">
        <v>14</v>
      </c>
      <c r="E107" s="127">
        <f t="shared" ref="E107:E108" si="63">(G107*H107*I107/1000*$O$2)</f>
        <v>24.305758310399998</v>
      </c>
      <c r="F107" s="124">
        <f t="shared" si="43"/>
        <v>1.7361255936</v>
      </c>
      <c r="G107" s="124">
        <f>144.6771328/1000</f>
        <v>0.1446771328</v>
      </c>
      <c r="H107" s="124">
        <f t="shared" si="0"/>
        <v>14</v>
      </c>
      <c r="I107" s="124">
        <v>12000</v>
      </c>
      <c r="J107" s="124">
        <f t="shared" si="1"/>
        <v>146</v>
      </c>
      <c r="K107" s="124">
        <f t="shared" si="2"/>
        <v>122</v>
      </c>
      <c r="L107" s="124">
        <v>69</v>
      </c>
      <c r="M107" s="124">
        <f t="shared" ref="M107" si="64">ROUNDUP(G107*H107*I107/1000*$M$2,0)</f>
        <v>73</v>
      </c>
      <c r="N107" s="124">
        <f t="shared" si="5"/>
        <v>49</v>
      </c>
      <c r="O107" s="124">
        <f t="shared" si="44"/>
        <v>25</v>
      </c>
      <c r="P107" s="126">
        <v>68</v>
      </c>
    </row>
    <row r="108" spans="1:16" s="119" customFormat="1" ht="13.5" customHeight="1" x14ac:dyDescent="0.25">
      <c r="A108" s="123">
        <v>106</v>
      </c>
      <c r="B108" s="123" t="s">
        <v>69</v>
      </c>
      <c r="C108" s="123" t="s">
        <v>307</v>
      </c>
      <c r="D108" s="123">
        <v>13</v>
      </c>
      <c r="E108" s="127">
        <f t="shared" si="63"/>
        <v>25.895646316799997</v>
      </c>
      <c r="F108" s="124">
        <f t="shared" si="43"/>
        <v>1.9919727935999998</v>
      </c>
      <c r="G108" s="124">
        <f>165.9977328/1000</f>
        <v>0.16599773279999999</v>
      </c>
      <c r="H108" s="124">
        <f t="shared" si="0"/>
        <v>13</v>
      </c>
      <c r="I108" s="124">
        <v>12000</v>
      </c>
      <c r="J108" s="124">
        <f t="shared" si="1"/>
        <v>156</v>
      </c>
      <c r="K108" s="124">
        <f t="shared" si="2"/>
        <v>130</v>
      </c>
      <c r="L108" s="124">
        <f t="shared" ref="L108" si="65">ROUNDUP(G108*H108*I108/1000*$L$2,0)</f>
        <v>104</v>
      </c>
      <c r="M108" s="124">
        <v>69</v>
      </c>
      <c r="N108" s="124">
        <f t="shared" si="5"/>
        <v>52</v>
      </c>
      <c r="O108" s="124">
        <f t="shared" si="44"/>
        <v>26</v>
      </c>
      <c r="P108" s="126">
        <v>68</v>
      </c>
    </row>
    <row r="109" spans="1:16" s="119" customFormat="1" ht="13.5" customHeight="1" x14ac:dyDescent="0.25">
      <c r="A109" s="123">
        <v>107</v>
      </c>
      <c r="B109" s="123" t="s">
        <v>70</v>
      </c>
      <c r="C109" s="123" t="s">
        <v>308</v>
      </c>
      <c r="D109" s="123">
        <f>2*7</f>
        <v>14</v>
      </c>
      <c r="E109" s="128" t="s">
        <v>309</v>
      </c>
      <c r="F109" s="124">
        <f t="shared" si="43"/>
        <v>1.3703571428571428</v>
      </c>
      <c r="G109" s="124">
        <f t="shared" si="9"/>
        <v>0.1142</v>
      </c>
      <c r="H109" s="124">
        <f t="shared" si="0"/>
        <v>14</v>
      </c>
      <c r="I109" s="124">
        <v>12000</v>
      </c>
      <c r="J109" s="124">
        <f t="shared" si="1"/>
        <v>116</v>
      </c>
      <c r="K109" s="124">
        <f t="shared" si="2"/>
        <v>96</v>
      </c>
      <c r="L109" s="124">
        <v>68</v>
      </c>
      <c r="M109" s="124">
        <f t="shared" si="49"/>
        <v>58</v>
      </c>
      <c r="N109" s="124">
        <f t="shared" si="5"/>
        <v>39</v>
      </c>
      <c r="O109" s="124">
        <f t="shared" si="44"/>
        <v>20</v>
      </c>
      <c r="P109" s="126">
        <v>68</v>
      </c>
    </row>
    <row r="110" spans="1:16" s="119" customFormat="1" ht="13.5" customHeight="1" x14ac:dyDescent="0.25">
      <c r="A110" s="123">
        <v>108</v>
      </c>
      <c r="B110" s="123" t="s">
        <v>71</v>
      </c>
      <c r="C110" s="123" t="s">
        <v>310</v>
      </c>
      <c r="D110" s="123">
        <f>(2*4)+(1*5)</f>
        <v>13</v>
      </c>
      <c r="E110" s="128" t="s">
        <v>311</v>
      </c>
      <c r="F110" s="124">
        <f t="shared" si="43"/>
        <v>1.6607692307692308</v>
      </c>
      <c r="G110" s="124">
        <f t="shared" si="9"/>
        <v>0.1384</v>
      </c>
      <c r="H110" s="124">
        <f t="shared" si="0"/>
        <v>13</v>
      </c>
      <c r="I110" s="124">
        <v>12000</v>
      </c>
      <c r="J110" s="124">
        <f t="shared" si="1"/>
        <v>130</v>
      </c>
      <c r="K110" s="124">
        <f t="shared" si="2"/>
        <v>108</v>
      </c>
      <c r="L110" s="124">
        <f t="shared" si="47"/>
        <v>87</v>
      </c>
      <c r="M110" s="124">
        <v>68</v>
      </c>
      <c r="N110" s="124">
        <f t="shared" si="5"/>
        <v>44</v>
      </c>
      <c r="O110" s="124">
        <f t="shared" si="44"/>
        <v>22</v>
      </c>
      <c r="P110" s="126">
        <v>68</v>
      </c>
    </row>
    <row r="111" spans="1:16" s="119" customFormat="1" ht="13.5" customHeight="1" x14ac:dyDescent="0.25">
      <c r="A111" s="123">
        <v>109</v>
      </c>
      <c r="B111" s="123" t="s">
        <v>72</v>
      </c>
      <c r="C111" s="123" t="s">
        <v>312</v>
      </c>
      <c r="D111" s="123">
        <f>(2*4)+(1*5)</f>
        <v>13</v>
      </c>
      <c r="E111" s="128" t="s">
        <v>313</v>
      </c>
      <c r="F111" s="124">
        <f t="shared" si="43"/>
        <v>1.8731538461538462</v>
      </c>
      <c r="G111" s="124">
        <f t="shared" si="9"/>
        <v>0.15609999999999999</v>
      </c>
      <c r="H111" s="124">
        <f t="shared" si="0"/>
        <v>13</v>
      </c>
      <c r="I111" s="124">
        <v>12000</v>
      </c>
      <c r="J111" s="124">
        <f t="shared" si="1"/>
        <v>147</v>
      </c>
      <c r="K111" s="124">
        <f t="shared" si="2"/>
        <v>122</v>
      </c>
      <c r="L111" s="124">
        <f t="shared" si="47"/>
        <v>98</v>
      </c>
      <c r="M111" s="124">
        <v>68</v>
      </c>
      <c r="N111" s="124">
        <f t="shared" si="5"/>
        <v>49</v>
      </c>
      <c r="O111" s="124">
        <f t="shared" si="44"/>
        <v>25</v>
      </c>
      <c r="P111" s="126">
        <v>68</v>
      </c>
    </row>
    <row r="112" spans="1:16" s="119" customFormat="1" ht="13.5" customHeight="1" x14ac:dyDescent="0.25">
      <c r="A112" s="123">
        <v>110</v>
      </c>
      <c r="B112" s="123" t="s">
        <v>73</v>
      </c>
      <c r="C112" s="123" t="s">
        <v>314</v>
      </c>
      <c r="D112" s="123">
        <f>3*4</f>
        <v>12</v>
      </c>
      <c r="E112" s="128" t="s">
        <v>315</v>
      </c>
      <c r="F112" s="124">
        <f t="shared" si="43"/>
        <v>2.0855833333333336</v>
      </c>
      <c r="G112" s="124">
        <f t="shared" si="9"/>
        <v>0.17379999999999998</v>
      </c>
      <c r="H112" s="124">
        <f t="shared" si="0"/>
        <v>12</v>
      </c>
      <c r="I112" s="124">
        <v>12000</v>
      </c>
      <c r="J112" s="124">
        <f t="shared" si="1"/>
        <v>151</v>
      </c>
      <c r="K112" s="124">
        <f t="shared" si="2"/>
        <v>126</v>
      </c>
      <c r="L112" s="124">
        <f t="shared" si="47"/>
        <v>101</v>
      </c>
      <c r="M112" s="124">
        <v>68</v>
      </c>
      <c r="N112" s="124">
        <f t="shared" si="5"/>
        <v>51</v>
      </c>
      <c r="O112" s="124">
        <f t="shared" si="44"/>
        <v>26</v>
      </c>
      <c r="P112" s="126">
        <v>68</v>
      </c>
    </row>
    <row r="113" spans="1:16" s="119" customFormat="1" ht="13.5" customHeight="1" x14ac:dyDescent="0.25">
      <c r="A113" s="123">
        <v>111</v>
      </c>
      <c r="B113" s="123" t="s">
        <v>74</v>
      </c>
      <c r="C113" s="123" t="s">
        <v>316</v>
      </c>
      <c r="D113" s="123">
        <v>12</v>
      </c>
      <c r="E113" s="127">
        <f t="shared" ref="E113" si="66">(G113*H113*I113/1000*$O$2)</f>
        <v>29.480841043199998</v>
      </c>
      <c r="F113" s="124">
        <f t="shared" si="43"/>
        <v>2.4567367536</v>
      </c>
      <c r="G113" s="124">
        <f>204.7280628/1000</f>
        <v>0.2047280628</v>
      </c>
      <c r="H113" s="124">
        <f t="shared" si="0"/>
        <v>12</v>
      </c>
      <c r="I113" s="124">
        <v>12000</v>
      </c>
      <c r="J113" s="124">
        <f t="shared" si="1"/>
        <v>177</v>
      </c>
      <c r="K113" s="124">
        <f t="shared" si="2"/>
        <v>148</v>
      </c>
      <c r="L113" s="124">
        <f t="shared" si="47"/>
        <v>118</v>
      </c>
      <c r="M113" s="124">
        <v>68</v>
      </c>
      <c r="N113" s="124">
        <f t="shared" si="5"/>
        <v>59</v>
      </c>
      <c r="O113" s="124">
        <f t="shared" si="44"/>
        <v>30</v>
      </c>
      <c r="P113" s="126">
        <v>68</v>
      </c>
    </row>
    <row r="114" spans="1:16" s="119" customFormat="1" ht="13.5" customHeight="1" x14ac:dyDescent="0.25">
      <c r="A114" s="123">
        <v>112</v>
      </c>
      <c r="B114" s="123" t="s">
        <v>75</v>
      </c>
      <c r="C114" s="123" t="s">
        <v>317</v>
      </c>
      <c r="D114" s="123">
        <f>(2*4)+(1*5)</f>
        <v>13</v>
      </c>
      <c r="E114" s="128" t="s">
        <v>318</v>
      </c>
      <c r="F114" s="124">
        <f t="shared" si="43"/>
        <v>1.6439999999999999</v>
      </c>
      <c r="G114" s="124">
        <f t="shared" si="9"/>
        <v>0.13700000000000001</v>
      </c>
      <c r="H114" s="124">
        <f t="shared" si="0"/>
        <v>13</v>
      </c>
      <c r="I114" s="124">
        <v>12000</v>
      </c>
      <c r="J114" s="124">
        <f t="shared" si="1"/>
        <v>129</v>
      </c>
      <c r="K114" s="124">
        <f t="shared" si="2"/>
        <v>107</v>
      </c>
      <c r="L114" s="124">
        <f t="shared" si="47"/>
        <v>86</v>
      </c>
      <c r="M114" s="124">
        <v>68</v>
      </c>
      <c r="N114" s="124">
        <f t="shared" si="5"/>
        <v>43</v>
      </c>
      <c r="O114" s="124">
        <f t="shared" si="44"/>
        <v>22</v>
      </c>
      <c r="P114" s="126">
        <v>68</v>
      </c>
    </row>
    <row r="115" spans="1:16" s="119" customFormat="1" ht="13.5" customHeight="1" x14ac:dyDescent="0.25">
      <c r="A115" s="123">
        <v>113</v>
      </c>
      <c r="B115" s="123" t="s">
        <v>76</v>
      </c>
      <c r="C115" s="123" t="s">
        <v>319</v>
      </c>
      <c r="D115" s="123">
        <f>(2*4)+(1*5)</f>
        <v>13</v>
      </c>
      <c r="E115" s="131" t="s">
        <v>320</v>
      </c>
      <c r="F115" s="124">
        <f t="shared" si="43"/>
        <v>2.0483846153846157</v>
      </c>
      <c r="G115" s="124">
        <f t="shared" si="9"/>
        <v>0.17069999999999999</v>
      </c>
      <c r="H115" s="124">
        <f t="shared" si="0"/>
        <v>13</v>
      </c>
      <c r="I115" s="124">
        <v>12000</v>
      </c>
      <c r="J115" s="124">
        <f t="shared" si="1"/>
        <v>160</v>
      </c>
      <c r="K115" s="124">
        <f t="shared" si="2"/>
        <v>134</v>
      </c>
      <c r="L115" s="124">
        <f t="shared" si="47"/>
        <v>107</v>
      </c>
      <c r="M115" s="124">
        <v>68</v>
      </c>
      <c r="N115" s="124">
        <f t="shared" si="5"/>
        <v>54</v>
      </c>
      <c r="O115" s="124">
        <f t="shared" si="44"/>
        <v>27</v>
      </c>
      <c r="P115" s="126">
        <v>68</v>
      </c>
    </row>
    <row r="116" spans="1:16" s="119" customFormat="1" ht="13.5" customHeight="1" x14ac:dyDescent="0.25">
      <c r="A116" s="123">
        <v>114</v>
      </c>
      <c r="B116" s="123" t="s">
        <v>77</v>
      </c>
      <c r="C116" s="123" t="s">
        <v>321</v>
      </c>
      <c r="D116" s="123">
        <f>3*4</f>
        <v>12</v>
      </c>
      <c r="E116" s="128" t="s">
        <v>322</v>
      </c>
      <c r="F116" s="124">
        <f t="shared" si="43"/>
        <v>2.3771666666666667</v>
      </c>
      <c r="G116" s="124">
        <f t="shared" si="9"/>
        <v>0.1981</v>
      </c>
      <c r="H116" s="124">
        <f t="shared" si="0"/>
        <v>12</v>
      </c>
      <c r="I116" s="124">
        <v>12000</v>
      </c>
      <c r="J116" s="124">
        <f t="shared" si="1"/>
        <v>172</v>
      </c>
      <c r="K116" s="124">
        <f t="shared" si="2"/>
        <v>143</v>
      </c>
      <c r="L116" s="124">
        <f t="shared" si="47"/>
        <v>115</v>
      </c>
      <c r="M116" s="124">
        <v>68</v>
      </c>
      <c r="N116" s="124">
        <f t="shared" si="5"/>
        <v>58</v>
      </c>
      <c r="O116" s="124">
        <f t="shared" si="44"/>
        <v>29</v>
      </c>
      <c r="P116" s="126">
        <v>68</v>
      </c>
    </row>
    <row r="117" spans="1:16" s="119" customFormat="1" ht="13.5" customHeight="1" x14ac:dyDescent="0.25">
      <c r="A117" s="123">
        <v>115</v>
      </c>
      <c r="B117" s="123" t="s">
        <v>78</v>
      </c>
      <c r="C117" s="123" t="s">
        <v>323</v>
      </c>
      <c r="D117" s="123">
        <f>4*3</f>
        <v>12</v>
      </c>
      <c r="E117" s="128" t="s">
        <v>324</v>
      </c>
      <c r="F117" s="124">
        <f t="shared" si="43"/>
        <v>2.7071666666666663</v>
      </c>
      <c r="G117" s="124">
        <f t="shared" si="9"/>
        <v>0.22559999999999999</v>
      </c>
      <c r="H117" s="124">
        <f t="shared" si="0"/>
        <v>12</v>
      </c>
      <c r="I117" s="124">
        <v>12000</v>
      </c>
      <c r="J117" s="124">
        <f t="shared" si="1"/>
        <v>195</v>
      </c>
      <c r="K117" s="124">
        <f t="shared" si="2"/>
        <v>163</v>
      </c>
      <c r="L117" s="124">
        <f t="shared" si="47"/>
        <v>130</v>
      </c>
      <c r="M117" s="124">
        <f t="shared" si="49"/>
        <v>98</v>
      </c>
      <c r="N117" s="124">
        <v>68</v>
      </c>
      <c r="O117" s="124">
        <f t="shared" si="44"/>
        <v>33</v>
      </c>
      <c r="P117" s="126">
        <v>68</v>
      </c>
    </row>
    <row r="118" spans="1:16" s="119" customFormat="1" ht="13.5" customHeight="1" x14ac:dyDescent="0.25">
      <c r="A118" s="123">
        <v>116</v>
      </c>
      <c r="B118" s="123" t="s">
        <v>79</v>
      </c>
      <c r="C118" s="123" t="s">
        <v>325</v>
      </c>
      <c r="D118" s="123">
        <v>12</v>
      </c>
      <c r="E118" s="127">
        <f t="shared" ref="E118" si="67">(G118*H118*I118/1000*$O$2)</f>
        <v>38.221844428800004</v>
      </c>
      <c r="F118" s="124">
        <f t="shared" si="43"/>
        <v>3.1851537024000005</v>
      </c>
      <c r="G118" s="124">
        <f>265.4294752/1000</f>
        <v>0.26542947519999999</v>
      </c>
      <c r="H118" s="124">
        <f t="shared" si="0"/>
        <v>12</v>
      </c>
      <c r="I118" s="124">
        <v>12000</v>
      </c>
      <c r="J118" s="124">
        <f t="shared" si="1"/>
        <v>230</v>
      </c>
      <c r="K118" s="124">
        <f t="shared" si="2"/>
        <v>192</v>
      </c>
      <c r="L118" s="124">
        <f t="shared" si="47"/>
        <v>153</v>
      </c>
      <c r="M118" s="124">
        <v>69</v>
      </c>
      <c r="N118" s="124">
        <f t="shared" ref="N118" si="68">ROUNDUP(G118*H118*I118/1000*$N$2,0)</f>
        <v>77</v>
      </c>
      <c r="O118" s="124">
        <f t="shared" si="44"/>
        <v>39</v>
      </c>
      <c r="P118" s="126">
        <v>68</v>
      </c>
    </row>
    <row r="119" spans="1:16" s="119" customFormat="1" ht="13.5" customHeight="1" x14ac:dyDescent="0.25">
      <c r="A119" s="123">
        <v>117</v>
      </c>
      <c r="B119" s="123" t="s">
        <v>80</v>
      </c>
      <c r="C119" s="123" t="s">
        <v>326</v>
      </c>
      <c r="D119" s="123">
        <f>(2*5)+(1*4)</f>
        <v>14</v>
      </c>
      <c r="E119" s="128" t="s">
        <v>327</v>
      </c>
      <c r="F119" s="124">
        <f t="shared" si="43"/>
        <v>1.9920000000000002</v>
      </c>
      <c r="G119" s="124">
        <f t="shared" si="9"/>
        <v>0.16600000000000001</v>
      </c>
      <c r="H119" s="124">
        <f t="shared" si="0"/>
        <v>14</v>
      </c>
      <c r="I119" s="124">
        <v>12000</v>
      </c>
      <c r="J119" s="124">
        <f t="shared" si="1"/>
        <v>168</v>
      </c>
      <c r="K119" s="124">
        <f t="shared" si="2"/>
        <v>140</v>
      </c>
      <c r="L119" s="124">
        <f t="shared" si="47"/>
        <v>112</v>
      </c>
      <c r="M119" s="124">
        <v>68</v>
      </c>
      <c r="N119" s="124">
        <f t="shared" si="5"/>
        <v>56</v>
      </c>
      <c r="O119" s="124">
        <f t="shared" si="44"/>
        <v>28</v>
      </c>
      <c r="P119" s="126">
        <v>68</v>
      </c>
    </row>
    <row r="120" spans="1:16" s="119" customFormat="1" ht="13.5" customHeight="1" x14ac:dyDescent="0.25">
      <c r="A120" s="123">
        <v>118</v>
      </c>
      <c r="B120" s="123" t="s">
        <v>81</v>
      </c>
      <c r="C120" s="123" t="s">
        <v>328</v>
      </c>
      <c r="D120" s="123">
        <f>3*4</f>
        <v>12</v>
      </c>
      <c r="E120" s="128" t="s">
        <v>329</v>
      </c>
      <c r="F120" s="124">
        <f t="shared" si="43"/>
        <v>2.2847500000000003</v>
      </c>
      <c r="G120" s="124">
        <f t="shared" si="9"/>
        <v>0.19039999999999999</v>
      </c>
      <c r="H120" s="124">
        <f t="shared" si="0"/>
        <v>12</v>
      </c>
      <c r="I120" s="124">
        <v>12000</v>
      </c>
      <c r="J120" s="124">
        <f t="shared" si="1"/>
        <v>165</v>
      </c>
      <c r="K120" s="124">
        <f t="shared" si="2"/>
        <v>138</v>
      </c>
      <c r="L120" s="124">
        <f t="shared" si="47"/>
        <v>110</v>
      </c>
      <c r="M120" s="124">
        <v>68</v>
      </c>
      <c r="N120" s="124">
        <f t="shared" si="5"/>
        <v>55</v>
      </c>
      <c r="O120" s="124">
        <f t="shared" si="44"/>
        <v>28</v>
      </c>
      <c r="P120" s="126">
        <v>68</v>
      </c>
    </row>
    <row r="121" spans="1:16" s="119" customFormat="1" ht="15.75" x14ac:dyDescent="0.25">
      <c r="A121" s="123">
        <v>119</v>
      </c>
      <c r="B121" s="123" t="s">
        <v>82</v>
      </c>
      <c r="C121" s="123" t="s">
        <v>330</v>
      </c>
      <c r="D121" s="123">
        <f>4*3</f>
        <v>12</v>
      </c>
      <c r="E121" s="128" t="s">
        <v>331</v>
      </c>
      <c r="F121" s="124">
        <f t="shared" si="43"/>
        <v>2.7119999999999997</v>
      </c>
      <c r="G121" s="124">
        <f t="shared" si="9"/>
        <v>0.22600000000000001</v>
      </c>
      <c r="H121" s="124">
        <f t="shared" si="0"/>
        <v>12</v>
      </c>
      <c r="I121" s="124">
        <v>12000</v>
      </c>
      <c r="J121" s="124">
        <f t="shared" si="1"/>
        <v>196</v>
      </c>
      <c r="K121" s="124">
        <f t="shared" si="2"/>
        <v>163</v>
      </c>
      <c r="L121" s="124">
        <f t="shared" si="47"/>
        <v>131</v>
      </c>
      <c r="M121" s="124">
        <f t="shared" si="49"/>
        <v>98</v>
      </c>
      <c r="N121" s="124">
        <v>68</v>
      </c>
      <c r="O121" s="124">
        <f t="shared" si="44"/>
        <v>33</v>
      </c>
      <c r="P121" s="126">
        <v>68</v>
      </c>
    </row>
    <row r="122" spans="1:16" s="119" customFormat="1" ht="13.5" customHeight="1" x14ac:dyDescent="0.25">
      <c r="A122" s="123">
        <v>120</v>
      </c>
      <c r="B122" s="123" t="s">
        <v>83</v>
      </c>
      <c r="C122" s="123" t="s">
        <v>332</v>
      </c>
      <c r="D122" s="123">
        <f>4*3</f>
        <v>12</v>
      </c>
      <c r="E122" s="128" t="s">
        <v>333</v>
      </c>
      <c r="F122" s="124">
        <f t="shared" si="43"/>
        <v>3.1031666666666666</v>
      </c>
      <c r="G122" s="124">
        <f t="shared" si="9"/>
        <v>0.2586</v>
      </c>
      <c r="H122" s="124">
        <f t="shared" si="0"/>
        <v>12</v>
      </c>
      <c r="I122" s="124">
        <v>12000</v>
      </c>
      <c r="J122" s="124">
        <f t="shared" si="1"/>
        <v>224</v>
      </c>
      <c r="K122" s="124">
        <f t="shared" si="2"/>
        <v>187</v>
      </c>
      <c r="L122" s="124">
        <f t="shared" si="47"/>
        <v>149</v>
      </c>
      <c r="M122" s="124">
        <f t="shared" si="49"/>
        <v>112</v>
      </c>
      <c r="N122" s="124">
        <v>68</v>
      </c>
      <c r="O122" s="124">
        <f t="shared" si="44"/>
        <v>38</v>
      </c>
      <c r="P122" s="126">
        <v>68</v>
      </c>
    </row>
    <row r="123" spans="1:16" s="119" customFormat="1" ht="13.5" customHeight="1" x14ac:dyDescent="0.25">
      <c r="A123" s="123">
        <v>121</v>
      </c>
      <c r="B123" s="123" t="s">
        <v>84</v>
      </c>
      <c r="C123" s="123" t="s">
        <v>334</v>
      </c>
      <c r="D123" s="123">
        <f>4*3</f>
        <v>12</v>
      </c>
      <c r="E123" s="128" t="s">
        <v>335</v>
      </c>
      <c r="F123" s="124">
        <f t="shared" si="43"/>
        <v>3.5387500000000003</v>
      </c>
      <c r="G123" s="124">
        <f t="shared" si="9"/>
        <v>0.2949</v>
      </c>
      <c r="H123" s="124">
        <f t="shared" si="0"/>
        <v>12</v>
      </c>
      <c r="I123" s="124">
        <v>12000</v>
      </c>
      <c r="J123" s="124">
        <f t="shared" si="1"/>
        <v>255</v>
      </c>
      <c r="K123" s="124">
        <f t="shared" si="2"/>
        <v>213</v>
      </c>
      <c r="L123" s="124">
        <f t="shared" si="47"/>
        <v>170</v>
      </c>
      <c r="M123" s="124">
        <f t="shared" si="49"/>
        <v>128</v>
      </c>
      <c r="N123" s="124">
        <v>68</v>
      </c>
      <c r="O123" s="124">
        <f t="shared" si="44"/>
        <v>43</v>
      </c>
      <c r="P123" s="126">
        <v>68</v>
      </c>
    </row>
    <row r="124" spans="1:16" s="119" customFormat="1" ht="13.5" customHeight="1" x14ac:dyDescent="0.25">
      <c r="A124" s="123">
        <v>122</v>
      </c>
      <c r="B124" s="123" t="s">
        <v>135</v>
      </c>
      <c r="C124" s="123" t="s">
        <v>336</v>
      </c>
      <c r="D124" s="123">
        <f>2*18</f>
        <v>36</v>
      </c>
      <c r="E124" s="128" t="s">
        <v>337</v>
      </c>
      <c r="F124" s="124">
        <f t="shared" si="43"/>
        <v>0.4595833333333334</v>
      </c>
      <c r="G124" s="124">
        <f t="shared" si="9"/>
        <v>3.8300000000000001E-2</v>
      </c>
      <c r="H124" s="124">
        <f t="shared" si="0"/>
        <v>36</v>
      </c>
      <c r="I124" s="124">
        <v>10000</v>
      </c>
      <c r="J124" s="124">
        <f t="shared" si="1"/>
        <v>83</v>
      </c>
      <c r="K124" s="124">
        <v>68</v>
      </c>
      <c r="L124" s="124">
        <f t="shared" si="47"/>
        <v>56</v>
      </c>
      <c r="M124" s="124">
        <f t="shared" si="49"/>
        <v>42</v>
      </c>
      <c r="N124" s="124">
        <f t="shared" si="5"/>
        <v>28</v>
      </c>
      <c r="O124" s="124">
        <f t="shared" si="44"/>
        <v>14</v>
      </c>
      <c r="P124" s="126">
        <v>68</v>
      </c>
    </row>
    <row r="125" spans="1:16" s="119" customFormat="1" ht="13.5" customHeight="1" x14ac:dyDescent="0.25">
      <c r="A125" s="123">
        <v>123</v>
      </c>
      <c r="B125" s="123" t="s">
        <v>136</v>
      </c>
      <c r="C125" s="123" t="s">
        <v>338</v>
      </c>
      <c r="D125" s="123">
        <f>3*12</f>
        <v>36</v>
      </c>
      <c r="E125" s="128" t="s">
        <v>339</v>
      </c>
      <c r="F125" s="124">
        <f t="shared" si="43"/>
        <v>0.60238888888888886</v>
      </c>
      <c r="G125" s="124">
        <f t="shared" si="9"/>
        <v>5.0200000000000002E-2</v>
      </c>
      <c r="H125" s="124">
        <f t="shared" si="0"/>
        <v>36</v>
      </c>
      <c r="I125" s="124">
        <v>12000</v>
      </c>
      <c r="J125" s="124">
        <f t="shared" si="1"/>
        <v>131</v>
      </c>
      <c r="K125" s="124">
        <f t="shared" si="2"/>
        <v>109</v>
      </c>
      <c r="L125" s="124">
        <f t="shared" si="47"/>
        <v>87</v>
      </c>
      <c r="M125" s="124">
        <v>68</v>
      </c>
      <c r="N125" s="124">
        <f t="shared" si="5"/>
        <v>44</v>
      </c>
      <c r="O125" s="124">
        <f t="shared" si="44"/>
        <v>22</v>
      </c>
      <c r="P125" s="126">
        <v>68</v>
      </c>
    </row>
    <row r="126" spans="1:16" s="119" customFormat="1" ht="13.5" customHeight="1" x14ac:dyDescent="0.25">
      <c r="A126" s="123">
        <v>124</v>
      </c>
      <c r="B126" s="123" t="s">
        <v>137</v>
      </c>
      <c r="C126" s="123" t="s">
        <v>340</v>
      </c>
      <c r="D126" s="123">
        <f>3*11</f>
        <v>33</v>
      </c>
      <c r="E126" s="128" t="s">
        <v>341</v>
      </c>
      <c r="F126" s="124">
        <f t="shared" si="43"/>
        <v>0.69478787878787884</v>
      </c>
      <c r="G126" s="124">
        <f t="shared" si="9"/>
        <v>5.79E-2</v>
      </c>
      <c r="H126" s="124">
        <f t="shared" si="0"/>
        <v>33</v>
      </c>
      <c r="I126" s="124">
        <v>12000</v>
      </c>
      <c r="J126" s="124">
        <f t="shared" si="1"/>
        <v>138</v>
      </c>
      <c r="K126" s="124">
        <f t="shared" si="2"/>
        <v>115</v>
      </c>
      <c r="L126" s="124">
        <f t="shared" si="47"/>
        <v>92</v>
      </c>
      <c r="M126" s="124">
        <v>68</v>
      </c>
      <c r="N126" s="124">
        <f t="shared" si="5"/>
        <v>46</v>
      </c>
      <c r="O126" s="124">
        <f t="shared" si="44"/>
        <v>23</v>
      </c>
      <c r="P126" s="126">
        <v>68</v>
      </c>
    </row>
    <row r="127" spans="1:16" s="119" customFormat="1" ht="22.5" customHeight="1" x14ac:dyDescent="0.25">
      <c r="A127" s="123">
        <v>125</v>
      </c>
      <c r="B127" s="123" t="s">
        <v>138</v>
      </c>
      <c r="C127" s="123" t="s">
        <v>342</v>
      </c>
      <c r="D127" s="123">
        <f>3*9</f>
        <v>27</v>
      </c>
      <c r="E127" s="128" t="s">
        <v>343</v>
      </c>
      <c r="F127" s="124">
        <f t="shared" si="43"/>
        <v>0.93118518518518512</v>
      </c>
      <c r="G127" s="124">
        <f t="shared" si="9"/>
        <v>7.7600000000000002E-2</v>
      </c>
      <c r="H127" s="124">
        <f t="shared" si="0"/>
        <v>27</v>
      </c>
      <c r="I127" s="124">
        <v>12000</v>
      </c>
      <c r="J127" s="124">
        <f t="shared" si="1"/>
        <v>151</v>
      </c>
      <c r="K127" s="124">
        <f t="shared" si="2"/>
        <v>126</v>
      </c>
      <c r="L127" s="124">
        <f t="shared" si="47"/>
        <v>101</v>
      </c>
      <c r="M127" s="124">
        <v>68</v>
      </c>
      <c r="N127" s="124">
        <f t="shared" si="5"/>
        <v>51</v>
      </c>
      <c r="O127" s="124">
        <f t="shared" si="44"/>
        <v>26</v>
      </c>
      <c r="P127" s="126">
        <v>68</v>
      </c>
    </row>
    <row r="128" spans="1:16" s="119" customFormat="1" ht="13.5" hidden="1" customHeight="1" x14ac:dyDescent="0.25">
      <c r="A128" s="123">
        <v>126</v>
      </c>
      <c r="B128" s="123" t="s">
        <v>344</v>
      </c>
      <c r="C128" s="123" t="s">
        <v>345</v>
      </c>
      <c r="D128" s="123">
        <v>4</v>
      </c>
      <c r="E128" s="123"/>
      <c r="F128" s="133"/>
      <c r="G128" s="133">
        <v>1.4199999999999999E-2</v>
      </c>
      <c r="H128" s="133">
        <v>128</v>
      </c>
      <c r="I128" s="124">
        <v>12000</v>
      </c>
      <c r="J128" s="124">
        <v>68</v>
      </c>
      <c r="K128" s="124">
        <v>55</v>
      </c>
      <c r="L128" s="124">
        <v>44</v>
      </c>
      <c r="M128" s="124">
        <v>33</v>
      </c>
      <c r="N128" s="124">
        <v>22</v>
      </c>
      <c r="O128" s="124">
        <v>11</v>
      </c>
      <c r="P128" s="126">
        <v>68</v>
      </c>
    </row>
    <row r="129" spans="1:16" s="119" customFormat="1" ht="13.5" hidden="1" customHeight="1" x14ac:dyDescent="0.25">
      <c r="A129" s="123">
        <v>127</v>
      </c>
      <c r="B129" s="123" t="s">
        <v>346</v>
      </c>
      <c r="C129" s="123" t="s">
        <v>347</v>
      </c>
      <c r="D129" s="123">
        <v>4</v>
      </c>
      <c r="E129" s="123"/>
      <c r="F129" s="133"/>
      <c r="G129" s="133">
        <v>1.6300000000000002E-2</v>
      </c>
      <c r="H129" s="133">
        <v>108</v>
      </c>
      <c r="I129" s="124">
        <v>12000</v>
      </c>
      <c r="J129" s="124">
        <v>68</v>
      </c>
      <c r="K129" s="124">
        <v>59</v>
      </c>
      <c r="L129" s="124">
        <v>47</v>
      </c>
      <c r="M129" s="124">
        <v>35</v>
      </c>
      <c r="N129" s="124">
        <v>23</v>
      </c>
      <c r="O129" s="124">
        <v>12</v>
      </c>
      <c r="P129" s="126">
        <v>68</v>
      </c>
    </row>
    <row r="130" spans="1:16" s="119" customFormat="1" ht="13.5" hidden="1" customHeight="1" x14ac:dyDescent="0.25">
      <c r="A130" s="123">
        <v>128</v>
      </c>
      <c r="B130" s="123" t="s">
        <v>348</v>
      </c>
      <c r="C130" s="123" t="s">
        <v>349</v>
      </c>
      <c r="D130" s="123">
        <v>4</v>
      </c>
      <c r="E130" s="123"/>
      <c r="F130" s="133"/>
      <c r="G130" s="133">
        <v>1.84E-2</v>
      </c>
      <c r="H130" s="133">
        <v>96</v>
      </c>
      <c r="I130" s="124">
        <v>12000</v>
      </c>
      <c r="J130" s="124">
        <v>68</v>
      </c>
      <c r="K130" s="124">
        <v>53</v>
      </c>
      <c r="L130" s="124">
        <v>42</v>
      </c>
      <c r="M130" s="124">
        <v>32</v>
      </c>
      <c r="N130" s="124">
        <v>21</v>
      </c>
      <c r="O130" s="124">
        <v>11</v>
      </c>
      <c r="P130" s="126">
        <v>68</v>
      </c>
    </row>
    <row r="131" spans="1:16" s="119" customFormat="1" ht="13.5" hidden="1" customHeight="1" x14ac:dyDescent="0.25">
      <c r="A131" s="123">
        <v>129</v>
      </c>
      <c r="B131" s="123" t="s">
        <v>350</v>
      </c>
      <c r="C131" s="123" t="s">
        <v>351</v>
      </c>
      <c r="D131" s="123"/>
      <c r="E131" s="123"/>
      <c r="F131" s="133"/>
      <c r="G131" s="133">
        <v>2.4E-2</v>
      </c>
      <c r="H131" s="134">
        <v>50</v>
      </c>
      <c r="I131" s="135">
        <v>12000</v>
      </c>
      <c r="J131" s="135">
        <f>K131+$O$131</f>
        <v>98</v>
      </c>
      <c r="K131" s="135">
        <f>L131+$O$131</f>
        <v>83</v>
      </c>
      <c r="L131" s="135">
        <v>68</v>
      </c>
      <c r="M131" s="135">
        <f>ROUNDUP(G131*H131*I131/1000*$M$2,0)</f>
        <v>44</v>
      </c>
      <c r="N131" s="135">
        <v>24</v>
      </c>
      <c r="O131" s="135">
        <v>15</v>
      </c>
      <c r="P131" s="126">
        <v>68</v>
      </c>
    </row>
    <row r="132" spans="1:16" s="119" customFormat="1" ht="13.5" hidden="1" customHeight="1" x14ac:dyDescent="0.25">
      <c r="A132" s="123">
        <v>130</v>
      </c>
      <c r="B132" s="123" t="s">
        <v>352</v>
      </c>
      <c r="C132" s="123" t="s">
        <v>353</v>
      </c>
      <c r="D132" s="123"/>
      <c r="E132" s="123"/>
      <c r="F132" s="133"/>
      <c r="G132" s="133">
        <v>2.7699999999999999E-2</v>
      </c>
      <c r="H132" s="134">
        <v>44</v>
      </c>
      <c r="I132" s="135">
        <v>12000</v>
      </c>
      <c r="J132" s="135">
        <v>98</v>
      </c>
      <c r="K132" s="135">
        <v>83</v>
      </c>
      <c r="L132" s="135">
        <v>68</v>
      </c>
      <c r="M132" s="135">
        <f>ROUNDUP(G132*H132*I132/1000*$M$2,0)</f>
        <v>44</v>
      </c>
      <c r="N132" s="135">
        <v>24</v>
      </c>
      <c r="O132" s="135">
        <f>ROUNDUP(G132*H132*I132/1000*$O$2,0)</f>
        <v>15</v>
      </c>
      <c r="P132" s="126">
        <v>68</v>
      </c>
    </row>
    <row r="133" spans="1:16" s="119" customFormat="1" ht="13.5" hidden="1" customHeight="1" x14ac:dyDescent="0.25">
      <c r="A133" s="123">
        <v>131</v>
      </c>
      <c r="B133" s="123" t="s">
        <v>354</v>
      </c>
      <c r="C133" s="123" t="s">
        <v>355</v>
      </c>
      <c r="D133" s="123"/>
      <c r="E133" s="123"/>
      <c r="F133" s="133"/>
      <c r="G133" s="133">
        <v>3.1800000000000002E-2</v>
      </c>
      <c r="H133" s="134">
        <v>19</v>
      </c>
      <c r="I133" s="135">
        <v>12000</v>
      </c>
      <c r="J133" s="135">
        <v>98</v>
      </c>
      <c r="K133" s="135">
        <v>83</v>
      </c>
      <c r="L133" s="135">
        <v>68</v>
      </c>
      <c r="M133" s="135">
        <v>44</v>
      </c>
      <c r="N133" s="135">
        <v>24</v>
      </c>
      <c r="O133" s="135">
        <v>15</v>
      </c>
      <c r="P133" s="126">
        <v>68</v>
      </c>
    </row>
    <row r="134" spans="1:16" s="119" customFormat="1" ht="13.5" hidden="1" customHeight="1" x14ac:dyDescent="0.25">
      <c r="A134" s="123">
        <v>132</v>
      </c>
      <c r="B134" s="123">
        <v>18</v>
      </c>
      <c r="C134" s="123" t="s">
        <v>356</v>
      </c>
      <c r="D134" s="123">
        <v>4</v>
      </c>
      <c r="E134" s="123"/>
      <c r="F134" s="133"/>
      <c r="G134" s="133">
        <v>1.84E-2</v>
      </c>
      <c r="H134" s="133">
        <v>96</v>
      </c>
      <c r="I134" s="124">
        <v>11</v>
      </c>
      <c r="J134" s="124">
        <f>ROUNDUP(G134*H134*I134/1000*$J$2,0)</f>
        <v>1</v>
      </c>
      <c r="K134" s="124">
        <f>ROUNDUP(G134*H134*I134/1000*$K$2,0)</f>
        <v>1</v>
      </c>
      <c r="L134" s="124">
        <f>ROUNDUP(G134*H134*I134/1000*$L$2,0)</f>
        <v>1</v>
      </c>
      <c r="M134" s="124">
        <f>ROUNDUP(G134*H134*I134/1000*$M$2,0)</f>
        <v>1</v>
      </c>
      <c r="N134" s="124">
        <f>ROUNDUP(G134*H134*I134/1000*$N$2,0)</f>
        <v>1</v>
      </c>
      <c r="O134" s="124">
        <f>ROUNDUP(G134*H134*I134/1000*$O$2,0)</f>
        <v>1</v>
      </c>
      <c r="P134" s="126">
        <v>65</v>
      </c>
    </row>
    <row r="135" spans="1:16" s="119" customFormat="1" ht="15.75" hidden="1" x14ac:dyDescent="0.25">
      <c r="A135" s="123">
        <v>133</v>
      </c>
      <c r="B135" s="123">
        <v>19</v>
      </c>
      <c r="C135" s="123" t="s">
        <v>357</v>
      </c>
      <c r="D135" s="123">
        <v>4</v>
      </c>
      <c r="E135" s="123"/>
      <c r="F135" s="133"/>
      <c r="G135" s="133">
        <v>2.384E-2</v>
      </c>
      <c r="H135" s="133">
        <v>72</v>
      </c>
      <c r="I135" s="124">
        <v>12000</v>
      </c>
      <c r="J135" s="124">
        <f>ROUNDUP(G135*H135*I135/1000*$J$2,0)</f>
        <v>124</v>
      </c>
      <c r="K135" s="124">
        <f>ROUNDUP(G135*H135*I135/1000*$K$2,0)</f>
        <v>103</v>
      </c>
      <c r="L135" s="124">
        <f>ROUNDUP(G135*H135*I135/1000*$L$2,0)</f>
        <v>83</v>
      </c>
      <c r="M135" s="124">
        <f>ROUNDUP(G135*H135*I135/1000*$M$2,0)</f>
        <v>62</v>
      </c>
      <c r="N135" s="124">
        <f>ROUNDUP(G135*H135*I135/1000*$N$2,0)</f>
        <v>42</v>
      </c>
      <c r="O135" s="124">
        <f>ROUNDUP(G135*H135*I135/1000*$O$2,0)</f>
        <v>21</v>
      </c>
      <c r="P135" s="126">
        <v>65</v>
      </c>
    </row>
    <row r="136" spans="1:16" s="119" customFormat="1" ht="15.75" hidden="1" x14ac:dyDescent="0.25">
      <c r="A136" s="123">
        <v>134</v>
      </c>
      <c r="B136" s="123" t="s">
        <v>358</v>
      </c>
      <c r="C136" s="123" t="s">
        <v>359</v>
      </c>
      <c r="D136" s="123">
        <v>6</v>
      </c>
      <c r="E136" s="123"/>
      <c r="F136" s="133"/>
      <c r="G136" s="133">
        <v>1.9850000000000003E-2</v>
      </c>
      <c r="H136" s="133">
        <v>138</v>
      </c>
      <c r="I136" s="124">
        <v>12000</v>
      </c>
      <c r="J136" s="124">
        <f t="shared" ref="J136:M148" si="69">K136+33</f>
        <v>200</v>
      </c>
      <c r="K136" s="124">
        <f t="shared" si="69"/>
        <v>167</v>
      </c>
      <c r="L136" s="124">
        <f t="shared" si="69"/>
        <v>134</v>
      </c>
      <c r="M136" s="124">
        <f t="shared" si="69"/>
        <v>101</v>
      </c>
      <c r="N136" s="124">
        <v>68</v>
      </c>
      <c r="O136" s="124">
        <v>33.5</v>
      </c>
      <c r="P136" s="126">
        <v>68</v>
      </c>
    </row>
    <row r="137" spans="1:16" s="119" customFormat="1" ht="15.75" hidden="1" customHeight="1" x14ac:dyDescent="0.25">
      <c r="A137" s="123">
        <v>135</v>
      </c>
      <c r="B137" s="123" t="s">
        <v>360</v>
      </c>
      <c r="C137" s="123" t="s">
        <v>361</v>
      </c>
      <c r="D137" s="123">
        <v>6</v>
      </c>
      <c r="E137" s="123"/>
      <c r="F137" s="133"/>
      <c r="G137" s="133">
        <v>1.941E-2</v>
      </c>
      <c r="H137" s="133">
        <v>138</v>
      </c>
      <c r="I137" s="124">
        <v>12000</v>
      </c>
      <c r="J137" s="124">
        <f t="shared" si="69"/>
        <v>200</v>
      </c>
      <c r="K137" s="124">
        <f t="shared" si="69"/>
        <v>167</v>
      </c>
      <c r="L137" s="124">
        <f t="shared" si="69"/>
        <v>134</v>
      </c>
      <c r="M137" s="124">
        <f t="shared" si="69"/>
        <v>101</v>
      </c>
      <c r="N137" s="124">
        <v>68</v>
      </c>
      <c r="O137" s="124">
        <v>31</v>
      </c>
      <c r="P137" s="126">
        <v>68</v>
      </c>
    </row>
    <row r="138" spans="1:16" s="119" customFormat="1" ht="15.75" hidden="1" customHeight="1" x14ac:dyDescent="0.25">
      <c r="A138" s="123">
        <v>136</v>
      </c>
      <c r="B138" s="123" t="s">
        <v>362</v>
      </c>
      <c r="C138" s="123" t="s">
        <v>363</v>
      </c>
      <c r="D138" s="123">
        <v>6</v>
      </c>
      <c r="E138" s="123"/>
      <c r="F138" s="133"/>
      <c r="G138" s="133">
        <v>2.145E-2</v>
      </c>
      <c r="H138" s="133">
        <v>126</v>
      </c>
      <c r="I138" s="124">
        <v>12000</v>
      </c>
      <c r="J138" s="124">
        <f t="shared" si="69"/>
        <v>200</v>
      </c>
      <c r="K138" s="124">
        <f t="shared" si="69"/>
        <v>167</v>
      </c>
      <c r="L138" s="124">
        <f t="shared" si="69"/>
        <v>134</v>
      </c>
      <c r="M138" s="124">
        <f t="shared" si="69"/>
        <v>101</v>
      </c>
      <c r="N138" s="124">
        <v>68</v>
      </c>
      <c r="O138" s="124">
        <v>33.5</v>
      </c>
      <c r="P138" s="126">
        <v>68</v>
      </c>
    </row>
    <row r="139" spans="1:16" s="119" customFormat="1" ht="15.75" hidden="1" customHeight="1" x14ac:dyDescent="0.25">
      <c r="A139" s="123">
        <v>137</v>
      </c>
      <c r="B139" s="123" t="s">
        <v>364</v>
      </c>
      <c r="C139" s="123" t="s">
        <v>365</v>
      </c>
      <c r="D139" s="123">
        <v>6</v>
      </c>
      <c r="E139" s="123"/>
      <c r="F139" s="133"/>
      <c r="G139" s="133">
        <v>2.5499999999999998E-2</v>
      </c>
      <c r="H139" s="133">
        <v>108</v>
      </c>
      <c r="I139" s="124">
        <v>12000</v>
      </c>
      <c r="J139" s="124">
        <f t="shared" si="69"/>
        <v>200</v>
      </c>
      <c r="K139" s="124">
        <f t="shared" si="69"/>
        <v>167</v>
      </c>
      <c r="L139" s="124">
        <f t="shared" si="69"/>
        <v>134</v>
      </c>
      <c r="M139" s="124">
        <f t="shared" si="69"/>
        <v>101</v>
      </c>
      <c r="N139" s="124">
        <v>68</v>
      </c>
      <c r="O139" s="124">
        <v>33.5</v>
      </c>
      <c r="P139" s="126">
        <v>68</v>
      </c>
    </row>
    <row r="140" spans="1:16" s="119" customFormat="1" ht="15.75" hidden="1" customHeight="1" x14ac:dyDescent="0.25">
      <c r="A140" s="123">
        <v>138</v>
      </c>
      <c r="B140" s="123" t="s">
        <v>366</v>
      </c>
      <c r="C140" s="123" t="s">
        <v>367</v>
      </c>
      <c r="D140" s="123">
        <v>6</v>
      </c>
      <c r="E140" s="123"/>
      <c r="F140" s="133"/>
      <c r="G140" s="133">
        <v>2.4670000000000001E-2</v>
      </c>
      <c r="H140" s="133">
        <v>108</v>
      </c>
      <c r="I140" s="124">
        <v>12000</v>
      </c>
      <c r="J140" s="124">
        <f t="shared" si="69"/>
        <v>200</v>
      </c>
      <c r="K140" s="124">
        <f t="shared" si="69"/>
        <v>167</v>
      </c>
      <c r="L140" s="124">
        <f t="shared" si="69"/>
        <v>134</v>
      </c>
      <c r="M140" s="124">
        <f t="shared" si="69"/>
        <v>101</v>
      </c>
      <c r="N140" s="124">
        <v>68</v>
      </c>
      <c r="O140" s="124">
        <v>33.5</v>
      </c>
      <c r="P140" s="126">
        <v>68</v>
      </c>
    </row>
    <row r="141" spans="1:16" ht="15.75" hidden="1" x14ac:dyDescent="0.25">
      <c r="A141" s="123">
        <v>139</v>
      </c>
      <c r="B141" s="123" t="s">
        <v>368</v>
      </c>
      <c r="C141" s="123" t="s">
        <v>369</v>
      </c>
      <c r="D141" s="123">
        <v>6</v>
      </c>
      <c r="E141" s="123"/>
      <c r="F141" s="133"/>
      <c r="G141" s="133">
        <v>2.7019999999999999E-2</v>
      </c>
      <c r="H141" s="133">
        <v>96</v>
      </c>
      <c r="I141" s="124">
        <v>12000</v>
      </c>
      <c r="J141" s="124">
        <f t="shared" si="69"/>
        <v>200</v>
      </c>
      <c r="K141" s="124">
        <f t="shared" si="69"/>
        <v>167</v>
      </c>
      <c r="L141" s="124">
        <f t="shared" si="69"/>
        <v>134</v>
      </c>
      <c r="M141" s="124">
        <f t="shared" si="69"/>
        <v>101</v>
      </c>
      <c r="N141" s="124">
        <v>68</v>
      </c>
      <c r="O141" s="124">
        <v>33.5</v>
      </c>
      <c r="P141" s="126">
        <v>68</v>
      </c>
    </row>
    <row r="142" spans="1:16" ht="15.75" hidden="1" x14ac:dyDescent="0.25">
      <c r="A142" s="123">
        <v>140</v>
      </c>
      <c r="B142" s="123" t="s">
        <v>370</v>
      </c>
      <c r="C142" s="123" t="s">
        <v>371</v>
      </c>
      <c r="D142" s="123">
        <v>6</v>
      </c>
      <c r="E142" s="123"/>
      <c r="F142" s="133"/>
      <c r="G142" s="133">
        <v>2.9350000000000001E-2</v>
      </c>
      <c r="H142" s="133">
        <v>90</v>
      </c>
      <c r="I142" s="124">
        <v>12000</v>
      </c>
      <c r="J142" s="124">
        <f t="shared" si="69"/>
        <v>200</v>
      </c>
      <c r="K142" s="124">
        <f t="shared" si="69"/>
        <v>167</v>
      </c>
      <c r="L142" s="124">
        <f t="shared" si="69"/>
        <v>134</v>
      </c>
      <c r="M142" s="124">
        <f t="shared" si="69"/>
        <v>101</v>
      </c>
      <c r="N142" s="124">
        <v>68</v>
      </c>
      <c r="O142" s="124">
        <v>33.5</v>
      </c>
      <c r="P142" s="126">
        <v>68</v>
      </c>
    </row>
    <row r="143" spans="1:16" ht="15.75" hidden="1" x14ac:dyDescent="0.25">
      <c r="A143" s="123">
        <v>141</v>
      </c>
      <c r="B143" s="123" t="s">
        <v>372</v>
      </c>
      <c r="C143" s="123" t="s">
        <v>373</v>
      </c>
      <c r="D143" s="123">
        <v>6</v>
      </c>
      <c r="E143" s="123"/>
      <c r="F143" s="133"/>
      <c r="G143" s="133">
        <v>3.4200000000000001E-2</v>
      </c>
      <c r="H143" s="133">
        <v>78</v>
      </c>
      <c r="I143" s="124">
        <v>12000</v>
      </c>
      <c r="J143" s="124">
        <f t="shared" si="69"/>
        <v>200</v>
      </c>
      <c r="K143" s="124">
        <f t="shared" si="69"/>
        <v>167</v>
      </c>
      <c r="L143" s="124">
        <f t="shared" si="69"/>
        <v>134</v>
      </c>
      <c r="M143" s="124">
        <f t="shared" si="69"/>
        <v>101</v>
      </c>
      <c r="N143" s="124">
        <v>68</v>
      </c>
      <c r="O143" s="124">
        <v>33.5</v>
      </c>
      <c r="P143" s="126">
        <v>68</v>
      </c>
    </row>
    <row r="144" spans="1:16" ht="15.75" hidden="1" x14ac:dyDescent="0.25">
      <c r="A144" s="123">
        <v>142</v>
      </c>
      <c r="B144" s="123" t="s">
        <v>374</v>
      </c>
      <c r="C144" s="123" t="s">
        <v>375</v>
      </c>
      <c r="D144" s="123">
        <v>6</v>
      </c>
      <c r="E144" s="123"/>
      <c r="F144" s="133"/>
      <c r="G144" s="133">
        <v>3.8520000000000006E-2</v>
      </c>
      <c r="H144" s="133">
        <v>72</v>
      </c>
      <c r="I144" s="124">
        <v>12000</v>
      </c>
      <c r="J144" s="124">
        <f t="shared" si="69"/>
        <v>200</v>
      </c>
      <c r="K144" s="124">
        <f t="shared" si="69"/>
        <v>167</v>
      </c>
      <c r="L144" s="124">
        <f t="shared" si="69"/>
        <v>134</v>
      </c>
      <c r="M144" s="124">
        <f t="shared" si="69"/>
        <v>101</v>
      </c>
      <c r="N144" s="124">
        <v>68</v>
      </c>
      <c r="O144" s="124">
        <v>33.5</v>
      </c>
      <c r="P144" s="126">
        <v>68</v>
      </c>
    </row>
    <row r="145" spans="1:16" ht="15.75" hidden="1" x14ac:dyDescent="0.25">
      <c r="A145" s="123">
        <v>143</v>
      </c>
      <c r="B145" s="123" t="s">
        <v>376</v>
      </c>
      <c r="C145" s="123" t="s">
        <v>377</v>
      </c>
      <c r="D145" s="123">
        <v>5</v>
      </c>
      <c r="E145" s="123"/>
      <c r="F145" s="133"/>
      <c r="G145" s="133">
        <v>3.0470000000000001E-2</v>
      </c>
      <c r="H145" s="133">
        <v>85</v>
      </c>
      <c r="I145" s="124">
        <v>12000</v>
      </c>
      <c r="J145" s="124">
        <f t="shared" si="69"/>
        <v>200</v>
      </c>
      <c r="K145" s="124">
        <f t="shared" si="69"/>
        <v>167</v>
      </c>
      <c r="L145" s="124">
        <f t="shared" si="69"/>
        <v>134</v>
      </c>
      <c r="M145" s="124">
        <f t="shared" si="69"/>
        <v>101</v>
      </c>
      <c r="N145" s="124">
        <v>68</v>
      </c>
      <c r="O145" s="124">
        <v>33.5</v>
      </c>
      <c r="P145" s="126">
        <v>68</v>
      </c>
    </row>
    <row r="146" spans="1:16" ht="15.75" hidden="1" x14ac:dyDescent="0.25">
      <c r="A146" s="123">
        <v>144</v>
      </c>
      <c r="B146" s="123" t="s">
        <v>378</v>
      </c>
      <c r="C146" s="123" t="s">
        <v>379</v>
      </c>
      <c r="D146" s="123">
        <v>5</v>
      </c>
      <c r="E146" s="123"/>
      <c r="F146" s="133"/>
      <c r="G146" s="133">
        <v>3.3119999999999997E-2</v>
      </c>
      <c r="H146" s="133">
        <v>80</v>
      </c>
      <c r="I146" s="124">
        <v>12000</v>
      </c>
      <c r="J146" s="124">
        <f t="shared" si="69"/>
        <v>200</v>
      </c>
      <c r="K146" s="124">
        <f t="shared" si="69"/>
        <v>167</v>
      </c>
      <c r="L146" s="124">
        <f t="shared" si="69"/>
        <v>134</v>
      </c>
      <c r="M146" s="124">
        <f t="shared" si="69"/>
        <v>101</v>
      </c>
      <c r="N146" s="124">
        <v>68</v>
      </c>
      <c r="O146" s="124">
        <v>33.5</v>
      </c>
      <c r="P146" s="126">
        <v>68</v>
      </c>
    </row>
    <row r="147" spans="1:16" ht="15.75" hidden="1" x14ac:dyDescent="0.25">
      <c r="A147" s="123">
        <v>145</v>
      </c>
      <c r="B147" s="123" t="s">
        <v>380</v>
      </c>
      <c r="C147" s="123" t="s">
        <v>381</v>
      </c>
      <c r="D147" s="123">
        <v>4</v>
      </c>
      <c r="E147" s="123"/>
      <c r="F147" s="133"/>
      <c r="G147" s="133">
        <v>4.8649999999999999E-2</v>
      </c>
      <c r="H147" s="133">
        <v>56</v>
      </c>
      <c r="I147" s="124">
        <v>12000</v>
      </c>
      <c r="J147" s="124">
        <f t="shared" si="69"/>
        <v>200</v>
      </c>
      <c r="K147" s="124">
        <f t="shared" si="69"/>
        <v>167</v>
      </c>
      <c r="L147" s="124">
        <f t="shared" si="69"/>
        <v>134</v>
      </c>
      <c r="M147" s="124">
        <f t="shared" si="69"/>
        <v>101</v>
      </c>
      <c r="N147" s="124">
        <v>68</v>
      </c>
      <c r="O147" s="124">
        <v>33.5</v>
      </c>
      <c r="P147" s="126">
        <v>68</v>
      </c>
    </row>
    <row r="148" spans="1:16" ht="15.75" hidden="1" x14ac:dyDescent="0.25">
      <c r="A148" s="123">
        <v>146</v>
      </c>
      <c r="B148" s="123" t="s">
        <v>382</v>
      </c>
      <c r="C148" s="123" t="s">
        <v>383</v>
      </c>
      <c r="D148" s="123">
        <v>4</v>
      </c>
      <c r="E148" s="123"/>
      <c r="F148" s="133"/>
      <c r="G148" s="133">
        <v>6.0080000000000001E-2</v>
      </c>
      <c r="H148" s="133">
        <v>44</v>
      </c>
      <c r="I148" s="124">
        <v>12000</v>
      </c>
      <c r="J148" s="124">
        <f t="shared" si="69"/>
        <v>200</v>
      </c>
      <c r="K148" s="124">
        <f t="shared" si="69"/>
        <v>167</v>
      </c>
      <c r="L148" s="124">
        <f t="shared" si="69"/>
        <v>134</v>
      </c>
      <c r="M148" s="124">
        <f t="shared" si="69"/>
        <v>101</v>
      </c>
      <c r="N148" s="124">
        <v>68</v>
      </c>
      <c r="O148" s="124">
        <v>33.5</v>
      </c>
      <c r="P148" s="126">
        <v>68</v>
      </c>
    </row>
  </sheetData>
  <autoFilter ref="A2:O148"/>
  <mergeCells count="1">
    <mergeCell ref="J1:O1"/>
  </mergeCells>
  <pageMargins left="0.75" right="0.75" top="1" bottom="1" header="0.5" footer="0.5"/>
  <pageSetup paperSize="9" orientation="portrait" horizontalDpi="120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94"/>
  <sheetViews>
    <sheetView showGridLines="0" topLeftCell="A106" zoomScale="70" zoomScaleNormal="70" workbookViewId="0">
      <selection activeCell="B83" sqref="B83"/>
    </sheetView>
  </sheetViews>
  <sheetFormatPr defaultRowHeight="15" x14ac:dyDescent="0.25"/>
  <cols>
    <col min="1" max="2" width="17.7109375" style="10" customWidth="1"/>
    <col min="3" max="3" width="13" style="10" customWidth="1"/>
    <col min="4" max="4" width="15.7109375" style="10" customWidth="1"/>
    <col min="5" max="5" width="14" style="10" customWidth="1"/>
    <col min="6" max="6" width="15.85546875" style="10" customWidth="1"/>
    <col min="7" max="7" width="14" style="10" customWidth="1"/>
    <col min="8" max="8" width="16" style="10" customWidth="1"/>
    <col min="9" max="10" width="14" style="10" customWidth="1"/>
    <col min="11" max="11" width="23.140625" style="10" customWidth="1"/>
    <col min="12" max="12" width="19.140625" style="10" customWidth="1"/>
    <col min="13" max="13" width="30.28515625" style="10" customWidth="1"/>
    <col min="14" max="40" width="14" style="10" customWidth="1"/>
    <col min="41" max="16384" width="9.140625" style="10"/>
  </cols>
  <sheetData>
    <row r="1" spans="1:37" ht="20.25" thickBot="1" x14ac:dyDescent="0.3">
      <c r="A1" s="141" t="s">
        <v>163</v>
      </c>
      <c r="B1" s="142"/>
      <c r="C1" s="142"/>
      <c r="D1" s="142"/>
      <c r="E1" s="142"/>
      <c r="F1" s="142"/>
      <c r="G1" s="142"/>
      <c r="H1" s="142"/>
      <c r="I1" s="143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</row>
    <row r="2" spans="1:37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</row>
    <row r="3" spans="1:37" ht="20.25" x14ac:dyDescent="0.3">
      <c r="A3" s="96" t="s">
        <v>170</v>
      </c>
      <c r="B3" s="9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</row>
    <row r="4" spans="1:37" ht="20.25" x14ac:dyDescent="0.3">
      <c r="A4" s="96" t="s">
        <v>171</v>
      </c>
      <c r="B4" s="9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</row>
    <row r="5" spans="1:37" ht="20.25" x14ac:dyDescent="0.3">
      <c r="A5" s="96" t="s">
        <v>172</v>
      </c>
      <c r="B5" s="9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</row>
    <row r="6" spans="1:37" ht="20.25" x14ac:dyDescent="0.3">
      <c r="A6" s="96" t="s">
        <v>158</v>
      </c>
      <c r="B6" s="9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</row>
    <row r="7" spans="1:37" ht="20.25" x14ac:dyDescent="0.3">
      <c r="A7" s="96" t="s">
        <v>173</v>
      </c>
      <c r="B7" s="9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</row>
    <row r="8" spans="1:37" ht="20.25" x14ac:dyDescent="0.3">
      <c r="A8" s="96" t="s">
        <v>174</v>
      </c>
      <c r="B8" s="9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</row>
    <row r="9" spans="1:37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</row>
    <row r="10" spans="1:37" ht="15.75" thickBot="1" x14ac:dyDescent="0.3">
      <c r="A10" s="47"/>
      <c r="B10" s="47"/>
      <c r="C10" s="47"/>
      <c r="D10" s="47"/>
      <c r="E10" s="47"/>
      <c r="F10" s="8"/>
      <c r="G10" s="8"/>
      <c r="H10" s="8"/>
      <c r="I10" s="8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</row>
    <row r="11" spans="1:37" ht="21.75" thickBot="1" x14ac:dyDescent="0.4">
      <c r="A11" s="148" t="s">
        <v>159</v>
      </c>
      <c r="B11" s="150"/>
      <c r="C11" s="150"/>
      <c r="D11" s="150"/>
      <c r="E11" s="150"/>
      <c r="F11" s="150"/>
      <c r="G11" s="150"/>
      <c r="H11" s="150"/>
      <c r="I11" s="149"/>
      <c r="J11" s="45"/>
      <c r="K11" s="148" t="s">
        <v>157</v>
      </c>
      <c r="L11" s="149"/>
      <c r="M11" s="45"/>
      <c r="N11" s="46"/>
      <c r="O11" s="46"/>
      <c r="P11" s="46"/>
      <c r="Q11" s="46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</row>
    <row r="12" spans="1:37" ht="23.25" customHeight="1" thickBot="1" x14ac:dyDescent="0.3">
      <c r="A12" s="144" t="s">
        <v>3</v>
      </c>
      <c r="B12" s="167" t="s">
        <v>178</v>
      </c>
      <c r="C12" s="146" t="s">
        <v>134</v>
      </c>
      <c r="D12" s="146"/>
      <c r="E12" s="146"/>
      <c r="F12" s="146"/>
      <c r="G12" s="146"/>
      <c r="H12" s="146"/>
      <c r="I12" s="147"/>
      <c r="J12" s="46"/>
      <c r="K12" s="97" t="s">
        <v>146</v>
      </c>
      <c r="L12" s="97" t="s">
        <v>148</v>
      </c>
      <c r="M12" s="48"/>
      <c r="N12" s="48"/>
      <c r="O12" s="48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</row>
    <row r="13" spans="1:37" ht="21.75" thickBot="1" x14ac:dyDescent="0.3">
      <c r="A13" s="145"/>
      <c r="B13" s="168"/>
      <c r="C13" s="98">
        <v>9</v>
      </c>
      <c r="D13" s="99">
        <v>9.5</v>
      </c>
      <c r="E13" s="99">
        <v>10</v>
      </c>
      <c r="F13" s="99">
        <v>10.5</v>
      </c>
      <c r="G13" s="99">
        <v>11</v>
      </c>
      <c r="H13" s="99">
        <v>11.5</v>
      </c>
      <c r="I13" s="100">
        <v>12</v>
      </c>
      <c r="J13" s="47"/>
      <c r="K13" s="97" t="s">
        <v>3</v>
      </c>
      <c r="L13" s="101" t="s">
        <v>19</v>
      </c>
      <c r="M13" s="48"/>
      <c r="N13" s="48"/>
      <c r="O13" s="48"/>
      <c r="P13" s="46"/>
      <c r="Q13" s="46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</row>
    <row r="14" spans="1:37" ht="21.75" thickBot="1" x14ac:dyDescent="0.3">
      <c r="A14" s="102" t="s">
        <v>143</v>
      </c>
      <c r="B14" s="138" t="e">
        <f>VLOOKUP(A14,НТМК_пакетировка!B:D,3,0)</f>
        <v>#N/A</v>
      </c>
      <c r="C14" s="103">
        <v>7.9487999999999994</v>
      </c>
      <c r="D14" s="103">
        <v>8.3903999999999996</v>
      </c>
      <c r="E14" s="103">
        <v>8.8320000000000007</v>
      </c>
      <c r="F14" s="103">
        <v>9.2736000000000001</v>
      </c>
      <c r="G14" s="103">
        <v>9.7151999999999994</v>
      </c>
      <c r="H14" s="103">
        <v>10.1568</v>
      </c>
      <c r="I14" s="104">
        <v>10.5984</v>
      </c>
      <c r="J14" s="47"/>
      <c r="K14" s="97" t="s">
        <v>147</v>
      </c>
      <c r="L14" s="101">
        <v>12</v>
      </c>
      <c r="M14" s="48"/>
      <c r="N14" s="48"/>
      <c r="O14" s="48"/>
      <c r="P14" s="46"/>
      <c r="Q14" s="46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</row>
    <row r="15" spans="1:37" ht="75.75" thickBot="1" x14ac:dyDescent="0.3">
      <c r="A15" s="105" t="s">
        <v>4</v>
      </c>
      <c r="B15" s="137">
        <f>VLOOKUP(A15,НТМК_пакетировка!B:D,3,0)</f>
        <v>44</v>
      </c>
      <c r="C15" s="103">
        <v>8.434800000000001</v>
      </c>
      <c r="D15" s="106" t="s">
        <v>156</v>
      </c>
      <c r="E15" s="103">
        <v>9.3720000000000017</v>
      </c>
      <c r="F15" s="106" t="s">
        <v>156</v>
      </c>
      <c r="G15" s="103">
        <v>10.309200000000002</v>
      </c>
      <c r="H15" s="106" t="s">
        <v>156</v>
      </c>
      <c r="I15" s="104">
        <v>11.246400000000001</v>
      </c>
      <c r="J15" s="47"/>
      <c r="K15" s="47"/>
      <c r="L15" s="47"/>
      <c r="M15" s="48"/>
      <c r="N15" s="48"/>
      <c r="O15" s="48"/>
      <c r="P15" s="47"/>
      <c r="Q15" s="10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</row>
    <row r="16" spans="1:37" ht="42" customHeight="1" thickBot="1" x14ac:dyDescent="0.3">
      <c r="A16" s="105" t="s">
        <v>5</v>
      </c>
      <c r="B16" s="137">
        <f>VLOOKUP(A16,НТМК_пакетировка!B:D,3,0)</f>
        <v>44</v>
      </c>
      <c r="C16" s="103">
        <v>10.018800000000001</v>
      </c>
      <c r="D16" s="103">
        <v>10.5754</v>
      </c>
      <c r="E16" s="103">
        <v>11.132</v>
      </c>
      <c r="F16" s="103">
        <v>11.688599999999999</v>
      </c>
      <c r="G16" s="103">
        <v>12.245200000000001</v>
      </c>
      <c r="H16" s="103">
        <v>12.8018</v>
      </c>
      <c r="I16" s="104">
        <v>13.3584</v>
      </c>
      <c r="J16" s="47"/>
      <c r="K16" s="139" t="s">
        <v>155</v>
      </c>
      <c r="L16" s="140"/>
      <c r="M16" s="115">
        <f>IF(ISNUMBER('Для калькулятора'!$L$161),IFERROR(ROUNDDOWN(68/INDEX('Для калькулятора'!$C$6:$AO$139,MATCH($L$13,'Для калькулятора'!$B$6:$B$139,0),MATCH($L$14,'Для калькулятора'!$C$5:$AO$5,0)),0),"Невозможно 
погрузить в вагон"),IFERROR(ROUNDDOWN(68/INDEX('Для калькулятора'!$C$6:$AO$139,MATCH($L$13,'Для калькулятора'!$B$6:$B$139,0),MATCH($L$14,'Для калькулятора'!$C$5:$AO$5,0))-1,0),"Невозможно 
погрузить в вагон"))</f>
        <v>4</v>
      </c>
      <c r="N16" s="48"/>
      <c r="O16" s="48"/>
      <c r="P16" s="47"/>
      <c r="Q16" s="107"/>
      <c r="R16" s="46"/>
      <c r="S16" s="46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</row>
    <row r="17" spans="1:37" ht="30" customHeight="1" thickBot="1" x14ac:dyDescent="0.35">
      <c r="A17" s="105" t="s">
        <v>6</v>
      </c>
      <c r="B17" s="137">
        <f>VLOOKUP(A17,НТМК_пакетировка!B:D,3,0)</f>
        <v>44</v>
      </c>
      <c r="C17" s="103">
        <v>12.5136</v>
      </c>
      <c r="D17" s="103">
        <v>13.2088</v>
      </c>
      <c r="E17" s="103">
        <v>13.904</v>
      </c>
      <c r="F17" s="103">
        <v>14.599200000000002</v>
      </c>
      <c r="G17" s="103">
        <v>15.294400000000001</v>
      </c>
      <c r="H17" s="103">
        <v>15.989600000000001</v>
      </c>
      <c r="I17" s="104">
        <v>16.684800000000003</v>
      </c>
      <c r="J17" s="47"/>
      <c r="K17" s="63"/>
      <c r="L17" s="62"/>
      <c r="M17" s="63"/>
      <c r="N17" s="47"/>
      <c r="O17" s="84"/>
      <c r="P17" s="47"/>
      <c r="Q17" s="47"/>
      <c r="R17" s="47"/>
      <c r="S17" s="46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ht="31.5" customHeight="1" thickBot="1" x14ac:dyDescent="0.3">
      <c r="A18" s="105" t="s">
        <v>7</v>
      </c>
      <c r="B18" s="137">
        <f>VLOOKUP(A18,НТМК_пакетировка!B:D,3,0)</f>
        <v>38</v>
      </c>
      <c r="C18" s="103">
        <v>8.7893999999999988</v>
      </c>
      <c r="D18" s="103">
        <v>9.2776999999999994</v>
      </c>
      <c r="E18" s="103">
        <v>9.7659999999999982</v>
      </c>
      <c r="F18" s="103">
        <v>10.254299999999999</v>
      </c>
      <c r="G18" s="103">
        <v>10.742599999999999</v>
      </c>
      <c r="H18" s="103">
        <v>11.230899999999998</v>
      </c>
      <c r="I18" s="104">
        <v>11.719199999999999</v>
      </c>
      <c r="J18" s="47"/>
      <c r="K18" s="139" t="s">
        <v>149</v>
      </c>
      <c r="L18" s="140"/>
      <c r="M18" s="116">
        <f>IFERROR(INDEX('Для калькулятора'!$C$6:$AO$139,MATCH($L$13,'Для калькулятора'!$B$6:$B$139,0),MATCH($L$14,'Для калькулятора'!$C$5:$AO$5,0)),"Невозможно погрузить в вагон")</f>
        <v>15.621599999999997</v>
      </c>
      <c r="N18" s="47"/>
      <c r="O18" s="46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ht="34.5" customHeight="1" thickBot="1" x14ac:dyDescent="0.35">
      <c r="A19" s="105" t="s">
        <v>8</v>
      </c>
      <c r="B19" s="137">
        <f>VLOOKUP(A19,НТМК_пакетировка!B:D,3,0)</f>
        <v>38</v>
      </c>
      <c r="C19" s="103">
        <v>10.123199999999999</v>
      </c>
      <c r="D19" s="103">
        <v>10.685599999999997</v>
      </c>
      <c r="E19" s="103">
        <v>11.247999999999998</v>
      </c>
      <c r="F19" s="103">
        <v>11.810399999999998</v>
      </c>
      <c r="G19" s="103">
        <v>12.372799999999998</v>
      </c>
      <c r="H19" s="103">
        <v>12.935199999999998</v>
      </c>
      <c r="I19" s="104">
        <v>13.497599999999998</v>
      </c>
      <c r="J19" s="47"/>
      <c r="K19" s="62"/>
      <c r="L19" s="62"/>
      <c r="M19" s="62"/>
      <c r="N19" s="47"/>
      <c r="O19" s="46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</row>
    <row r="20" spans="1:37" ht="43.5" customHeight="1" thickBot="1" x14ac:dyDescent="0.3">
      <c r="A20" s="105" t="s">
        <v>9</v>
      </c>
      <c r="B20" s="137">
        <f>VLOOKUP(A20,НТМК_пакетировка!B:D,3,0)</f>
        <v>36</v>
      </c>
      <c r="C20" s="103">
        <v>12.117599999999998</v>
      </c>
      <c r="D20" s="103">
        <v>12.790799999999999</v>
      </c>
      <c r="E20" s="103">
        <v>13.463999999999999</v>
      </c>
      <c r="F20" s="103">
        <v>14.137199999999998</v>
      </c>
      <c r="G20" s="103">
        <v>14.810399999999998</v>
      </c>
      <c r="H20" s="103">
        <v>15.483599999999997</v>
      </c>
      <c r="I20" s="104">
        <v>16.156799999999997</v>
      </c>
      <c r="J20" s="47"/>
      <c r="K20" s="139" t="s">
        <v>150</v>
      </c>
      <c r="L20" s="140"/>
      <c r="M20" s="116">
        <f>IFERROR($M$16*$M$18,"Невозможно
 погрузить в вагон")</f>
        <v>62.486399999999989</v>
      </c>
      <c r="N20" s="108"/>
      <c r="O20" s="46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</row>
    <row r="21" spans="1:37" ht="31.5" customHeight="1" x14ac:dyDescent="0.3">
      <c r="A21" s="105" t="s">
        <v>10</v>
      </c>
      <c r="B21" s="137">
        <f>VLOOKUP(A21,НТМК_пакетировка!B:D,3,0)</f>
        <v>36</v>
      </c>
      <c r="C21" s="103">
        <v>14.677199999999999</v>
      </c>
      <c r="D21" s="103">
        <v>15.492599999999998</v>
      </c>
      <c r="E21" s="103">
        <v>16.308</v>
      </c>
      <c r="F21" s="103">
        <v>17.123399999999997</v>
      </c>
      <c r="G21" s="103">
        <v>17.938799999999997</v>
      </c>
      <c r="H21" s="103">
        <v>18.754199999999997</v>
      </c>
      <c r="I21" s="104">
        <v>19.569599999999998</v>
      </c>
      <c r="J21" s="47"/>
      <c r="K21" s="109"/>
      <c r="L21" s="109"/>
      <c r="M21" s="109"/>
      <c r="N21" s="47"/>
      <c r="O21" s="46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</row>
    <row r="22" spans="1:37" ht="21" x14ac:dyDescent="0.25">
      <c r="A22" s="105" t="s">
        <v>11</v>
      </c>
      <c r="B22" s="137">
        <f>VLOOKUP(A22,НТМК_пакетировка!B:D,3,0)</f>
        <v>32</v>
      </c>
      <c r="C22" s="103">
        <v>9.2159999999999993</v>
      </c>
      <c r="D22" s="103">
        <v>9.7279999999999998</v>
      </c>
      <c r="E22" s="103">
        <v>10.24</v>
      </c>
      <c r="F22" s="103">
        <v>10.752000000000001</v>
      </c>
      <c r="G22" s="103">
        <v>11.263999999999999</v>
      </c>
      <c r="H22" s="103">
        <v>11.776</v>
      </c>
      <c r="I22" s="104">
        <v>12.288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</row>
    <row r="23" spans="1:37" ht="21" x14ac:dyDescent="0.25">
      <c r="A23" s="105" t="s">
        <v>12</v>
      </c>
      <c r="B23" s="137">
        <f>VLOOKUP(A23,НТМК_пакетировка!B:D,3,0)</f>
        <v>30</v>
      </c>
      <c r="C23" s="103">
        <v>9.9090000000000007</v>
      </c>
      <c r="D23" s="103">
        <v>10.4595</v>
      </c>
      <c r="E23" s="103">
        <v>11.01</v>
      </c>
      <c r="F23" s="103">
        <v>11.560499999999999</v>
      </c>
      <c r="G23" s="103">
        <v>12.111000000000001</v>
      </c>
      <c r="H23" s="103">
        <v>12.6615</v>
      </c>
      <c r="I23" s="104">
        <v>13.212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</row>
    <row r="24" spans="1:37" ht="60.75" customHeight="1" x14ac:dyDescent="0.25">
      <c r="A24" s="105" t="s">
        <v>13</v>
      </c>
      <c r="B24" s="137">
        <f>VLOOKUP(A24,НТМК_пакетировка!B:D,3,0)</f>
        <v>30</v>
      </c>
      <c r="C24" s="103">
        <v>12.446999999999999</v>
      </c>
      <c r="D24" s="103">
        <v>13.138500000000001</v>
      </c>
      <c r="E24" s="103">
        <v>13.83</v>
      </c>
      <c r="F24" s="103">
        <v>14.5215</v>
      </c>
      <c r="G24" s="103">
        <v>15.213000000000001</v>
      </c>
      <c r="H24" s="103">
        <v>15.904500000000001</v>
      </c>
      <c r="I24" s="104">
        <v>16.596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</row>
    <row r="25" spans="1:37" ht="21" x14ac:dyDescent="0.25">
      <c r="A25" s="105" t="s">
        <v>14</v>
      </c>
      <c r="B25" s="137">
        <f>VLOOKUP(A25,НТМК_пакетировка!B:D,3,0)</f>
        <v>28</v>
      </c>
      <c r="C25" s="103">
        <v>14.011199999999999</v>
      </c>
      <c r="D25" s="103">
        <v>14.7896</v>
      </c>
      <c r="E25" s="103">
        <v>15.568</v>
      </c>
      <c r="F25" s="103">
        <v>16.346399999999999</v>
      </c>
      <c r="G25" s="103">
        <v>17.1248</v>
      </c>
      <c r="H25" s="103">
        <v>17.903199999999998</v>
      </c>
      <c r="I25" s="104">
        <v>18.6816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</row>
    <row r="26" spans="1:37" ht="21" x14ac:dyDescent="0.25">
      <c r="A26" s="105" t="s">
        <v>15</v>
      </c>
      <c r="B26" s="137">
        <f>VLOOKUP(A26,НТМК_пакетировка!B:D,3,0)</f>
        <v>26</v>
      </c>
      <c r="C26" s="103">
        <v>9.687599999999998</v>
      </c>
      <c r="D26" s="103">
        <v>10.225799999999998</v>
      </c>
      <c r="E26" s="103">
        <v>10.763999999999998</v>
      </c>
      <c r="F26" s="103">
        <v>11.302199999999997</v>
      </c>
      <c r="G26" s="103">
        <v>11.840399999999997</v>
      </c>
      <c r="H26" s="103">
        <v>12.378599999999997</v>
      </c>
      <c r="I26" s="104">
        <v>12.916799999999999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</row>
    <row r="27" spans="1:37" ht="21" x14ac:dyDescent="0.25">
      <c r="A27" s="105" t="s">
        <v>16</v>
      </c>
      <c r="B27" s="137">
        <f>VLOOKUP(A27,НТМК_пакетировка!B:D,3,0)</f>
        <v>26</v>
      </c>
      <c r="C27" s="103">
        <v>11.606400000000001</v>
      </c>
      <c r="D27" s="103">
        <v>12.251200000000001</v>
      </c>
      <c r="E27" s="103">
        <v>12.896000000000001</v>
      </c>
      <c r="F27" s="103">
        <v>13.540800000000001</v>
      </c>
      <c r="G27" s="103">
        <v>14.185600000000001</v>
      </c>
      <c r="H27" s="103">
        <v>14.830400000000001</v>
      </c>
      <c r="I27" s="104">
        <v>15.475200000000001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</row>
    <row r="28" spans="1:37" ht="21" x14ac:dyDescent="0.25">
      <c r="A28" s="105" t="s">
        <v>17</v>
      </c>
      <c r="B28" s="137">
        <f>VLOOKUP(A28,НТМК_пакетировка!B:D,3,0)</f>
        <v>26</v>
      </c>
      <c r="C28" s="103">
        <v>14.157</v>
      </c>
      <c r="D28" s="103">
        <v>14.9435</v>
      </c>
      <c r="E28" s="103">
        <v>15.73</v>
      </c>
      <c r="F28" s="103">
        <v>16.516500000000001</v>
      </c>
      <c r="G28" s="103">
        <v>17.303000000000001</v>
      </c>
      <c r="H28" s="103">
        <v>18.089500000000001</v>
      </c>
      <c r="I28" s="104">
        <v>18.875999999999998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</row>
    <row r="29" spans="1:37" ht="21" x14ac:dyDescent="0.25">
      <c r="A29" s="105" t="s">
        <v>18</v>
      </c>
      <c r="B29" s="137">
        <f>VLOOKUP(A29,НТМК_пакетировка!B:D,3,0)</f>
        <v>26</v>
      </c>
      <c r="C29" s="103">
        <v>17.058600000000002</v>
      </c>
      <c r="D29" s="103">
        <v>18.006300000000003</v>
      </c>
      <c r="E29" s="103">
        <v>18.954000000000001</v>
      </c>
      <c r="F29" s="103">
        <v>19.901700000000002</v>
      </c>
      <c r="G29" s="103">
        <v>20.849400000000003</v>
      </c>
      <c r="H29" s="103">
        <v>21.797100000000004</v>
      </c>
      <c r="I29" s="104">
        <v>22.744800000000001</v>
      </c>
      <c r="J29" s="47"/>
      <c r="K29" s="47"/>
      <c r="L29" s="47"/>
      <c r="M29" s="47"/>
      <c r="N29" s="110"/>
      <c r="O29" s="110"/>
      <c r="P29" s="110"/>
      <c r="Q29" s="110"/>
      <c r="R29" s="110"/>
      <c r="S29" s="110"/>
      <c r="T29" s="110"/>
      <c r="U29" s="110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 ht="21" x14ac:dyDescent="0.25">
      <c r="A30" s="105" t="s">
        <v>19</v>
      </c>
      <c r="B30" s="137">
        <f>VLOOKUP(A30,НТМК_пакетировка!B:D,3,0)</f>
        <v>23</v>
      </c>
      <c r="C30" s="103">
        <v>11.716199999999999</v>
      </c>
      <c r="D30" s="103">
        <v>12.367099999999999</v>
      </c>
      <c r="E30" s="103">
        <v>13.017999999999999</v>
      </c>
      <c r="F30" s="103">
        <v>13.668899999999999</v>
      </c>
      <c r="G30" s="103">
        <v>14.319799999999999</v>
      </c>
      <c r="H30" s="103">
        <v>14.970699999999999</v>
      </c>
      <c r="I30" s="104">
        <v>15.621599999999997</v>
      </c>
      <c r="J30" s="47"/>
      <c r="K30" s="47"/>
      <c r="L30" s="47"/>
      <c r="M30" s="47"/>
      <c r="N30" s="110"/>
      <c r="O30" s="110"/>
      <c r="P30" s="110"/>
      <c r="Q30" s="110"/>
      <c r="R30" s="110"/>
      <c r="S30" s="110"/>
      <c r="T30" s="110"/>
      <c r="U30" s="110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</row>
    <row r="31" spans="1:37" ht="21" x14ac:dyDescent="0.25">
      <c r="A31" s="105" t="s">
        <v>20</v>
      </c>
      <c r="B31" s="137">
        <f>VLOOKUP(A31,НТМК_пакетировка!B:D,3,0)</f>
        <v>23</v>
      </c>
      <c r="C31" s="103">
        <v>13.662000000000001</v>
      </c>
      <c r="D31" s="103">
        <v>14.420999999999999</v>
      </c>
      <c r="E31" s="103">
        <v>15.18</v>
      </c>
      <c r="F31" s="103">
        <v>15.939</v>
      </c>
      <c r="G31" s="103">
        <v>16.698</v>
      </c>
      <c r="H31" s="103">
        <v>17.457000000000001</v>
      </c>
      <c r="I31" s="104">
        <v>18.216000000000001</v>
      </c>
      <c r="J31" s="47"/>
      <c r="K31" s="47"/>
      <c r="L31" s="47"/>
      <c r="M31" s="47"/>
      <c r="N31" s="110"/>
      <c r="O31" s="110"/>
      <c r="P31" s="110"/>
      <c r="Q31" s="110"/>
      <c r="R31" s="110"/>
      <c r="S31" s="110"/>
      <c r="T31" s="110"/>
      <c r="U31" s="110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37" ht="21" x14ac:dyDescent="0.25">
      <c r="A32" s="105" t="s">
        <v>21</v>
      </c>
      <c r="B32" s="137">
        <f>VLOOKUP(A32,НТМК_пакетировка!B:D,3,0)</f>
        <v>21</v>
      </c>
      <c r="C32" s="103">
        <v>15.1389</v>
      </c>
      <c r="D32" s="103">
        <v>15.979949999999999</v>
      </c>
      <c r="E32" s="103">
        <v>16.820999999999998</v>
      </c>
      <c r="F32" s="103">
        <v>17.662050000000001</v>
      </c>
      <c r="G32" s="103">
        <v>18.5031</v>
      </c>
      <c r="H32" s="103">
        <v>19.344149999999999</v>
      </c>
      <c r="I32" s="104">
        <v>20.185199999999998</v>
      </c>
      <c r="J32" s="47"/>
      <c r="K32" s="47"/>
      <c r="L32" s="47"/>
      <c r="M32" s="47"/>
      <c r="N32" s="69"/>
      <c r="O32" s="69"/>
      <c r="P32" s="110"/>
      <c r="Q32" s="110"/>
      <c r="R32" s="110"/>
      <c r="S32" s="110"/>
      <c r="T32" s="110"/>
      <c r="U32" s="110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</row>
    <row r="33" spans="1:37" ht="21" x14ac:dyDescent="0.25">
      <c r="A33" s="105" t="s">
        <v>22</v>
      </c>
      <c r="B33" s="137">
        <f>VLOOKUP(A33,НТМК_пакетировка!B:D,3,0)</f>
        <v>21</v>
      </c>
      <c r="C33" s="103">
        <v>17.822700000000001</v>
      </c>
      <c r="D33" s="103">
        <v>18.812850000000001</v>
      </c>
      <c r="E33" s="103">
        <v>19.803000000000001</v>
      </c>
      <c r="F33" s="103">
        <v>20.793150000000001</v>
      </c>
      <c r="G33" s="103">
        <v>21.783300000000001</v>
      </c>
      <c r="H33" s="103">
        <v>22.77345</v>
      </c>
      <c r="I33" s="104">
        <v>23.763600000000004</v>
      </c>
      <c r="J33" s="47"/>
      <c r="K33" s="47"/>
      <c r="L33" s="47"/>
      <c r="M33" s="69"/>
      <c r="N33" s="69"/>
      <c r="O33" s="69"/>
      <c r="P33" s="110"/>
      <c r="Q33" s="110"/>
      <c r="R33" s="110"/>
      <c r="S33" s="110"/>
      <c r="T33" s="110"/>
      <c r="U33" s="110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</row>
    <row r="34" spans="1:37" ht="21" x14ac:dyDescent="0.25">
      <c r="A34" s="105" t="s">
        <v>23</v>
      </c>
      <c r="B34" s="137">
        <f>VLOOKUP(A34,НТМК_пакетировка!B:D,3,0)</f>
        <v>23</v>
      </c>
      <c r="C34" s="103">
        <v>13.703400000000002</v>
      </c>
      <c r="D34" s="103">
        <v>14.464700000000002</v>
      </c>
      <c r="E34" s="103">
        <v>15.226000000000003</v>
      </c>
      <c r="F34" s="103">
        <v>15.987300000000001</v>
      </c>
      <c r="G34" s="103">
        <v>16.748600000000003</v>
      </c>
      <c r="H34" s="103">
        <v>17.509900000000002</v>
      </c>
      <c r="I34" s="104">
        <v>18.2712</v>
      </c>
      <c r="J34" s="47"/>
      <c r="K34" s="47"/>
      <c r="L34" s="47"/>
      <c r="M34" s="70"/>
      <c r="N34" s="70"/>
      <c r="O34" s="70"/>
      <c r="P34" s="110"/>
      <c r="Q34" s="110"/>
      <c r="R34" s="110"/>
      <c r="S34" s="110"/>
      <c r="T34" s="110"/>
      <c r="U34" s="110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</row>
    <row r="35" spans="1:37" ht="21" x14ac:dyDescent="0.25">
      <c r="A35" s="105" t="s">
        <v>24</v>
      </c>
      <c r="B35" s="137">
        <f>VLOOKUP(A35,НТМК_пакетировка!B:D,3,0)</f>
        <v>21</v>
      </c>
      <c r="C35" s="103">
        <v>14.364000000000001</v>
      </c>
      <c r="D35" s="103">
        <v>15.162000000000001</v>
      </c>
      <c r="E35" s="103">
        <v>15.96</v>
      </c>
      <c r="F35" s="103">
        <v>16.758000000000003</v>
      </c>
      <c r="G35" s="103">
        <v>17.556000000000001</v>
      </c>
      <c r="H35" s="103">
        <v>18.353999999999999</v>
      </c>
      <c r="I35" s="104">
        <v>19.152000000000001</v>
      </c>
      <c r="J35" s="47"/>
      <c r="K35" s="47"/>
      <c r="L35" s="7"/>
      <c r="M35" s="9"/>
      <c r="N35" s="9"/>
      <c r="O35" s="9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</row>
    <row r="36" spans="1:37" ht="21" x14ac:dyDescent="0.25">
      <c r="A36" s="105" t="s">
        <v>25</v>
      </c>
      <c r="B36" s="137">
        <f>VLOOKUP(A36,НТМК_пакетировка!B:D,3,0)</f>
        <v>21</v>
      </c>
      <c r="C36" s="103">
        <v>17.123399999999997</v>
      </c>
      <c r="D36" s="103">
        <v>18.074699999999996</v>
      </c>
      <c r="E36" s="103">
        <v>19.025999999999996</v>
      </c>
      <c r="F36" s="103">
        <v>19.977299999999996</v>
      </c>
      <c r="G36" s="103">
        <v>20.928599999999996</v>
      </c>
      <c r="H36" s="103">
        <v>21.879899999999996</v>
      </c>
      <c r="I36" s="104">
        <v>22.831199999999995</v>
      </c>
      <c r="J36" s="47"/>
      <c r="K36" s="47"/>
      <c r="L36" s="7"/>
      <c r="M36" s="9"/>
      <c r="N36" s="9"/>
      <c r="O36" s="9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</row>
    <row r="37" spans="1:37" ht="21" x14ac:dyDescent="0.25">
      <c r="A37" s="105" t="s">
        <v>26</v>
      </c>
      <c r="B37" s="137">
        <f>VLOOKUP(A37,НТМК_пакетировка!B:D,3,0)</f>
        <v>21</v>
      </c>
      <c r="C37" s="103">
        <v>19.920600000000004</v>
      </c>
      <c r="D37" s="103">
        <v>21.027300000000004</v>
      </c>
      <c r="E37" s="103">
        <v>22.134000000000004</v>
      </c>
      <c r="F37" s="103">
        <v>23.240700000000004</v>
      </c>
      <c r="G37" s="103">
        <v>24.347400000000004</v>
      </c>
      <c r="H37" s="103">
        <v>25.454100000000004</v>
      </c>
      <c r="I37" s="104">
        <v>26.560800000000008</v>
      </c>
      <c r="J37" s="47"/>
      <c r="K37" s="47"/>
      <c r="L37" s="7"/>
      <c r="M37" s="9"/>
      <c r="N37" s="9"/>
      <c r="O37" s="9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</row>
    <row r="38" spans="1:37" ht="21" x14ac:dyDescent="0.25">
      <c r="A38" s="105" t="s">
        <v>27</v>
      </c>
      <c r="B38" s="137">
        <f>VLOOKUP(A38,НТМК_пакетировка!B:D,3,0)</f>
        <v>21</v>
      </c>
      <c r="C38" s="103">
        <v>13.702500000000001</v>
      </c>
      <c r="D38" s="103">
        <v>14.463749999999999</v>
      </c>
      <c r="E38" s="103">
        <v>15.225</v>
      </c>
      <c r="F38" s="103">
        <v>15.98625</v>
      </c>
      <c r="G38" s="103">
        <v>16.747499999999999</v>
      </c>
      <c r="H38" s="103">
        <v>17.508749999999999</v>
      </c>
      <c r="I38" s="104">
        <v>18.27</v>
      </c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</row>
    <row r="39" spans="1:37" ht="21" x14ac:dyDescent="0.25">
      <c r="A39" s="105" t="s">
        <v>28</v>
      </c>
      <c r="B39" s="137">
        <f>VLOOKUP(A39,НТМК_пакетировка!B:D,3,0)</f>
        <v>21</v>
      </c>
      <c r="C39" s="103">
        <v>15.025499999999999</v>
      </c>
      <c r="D39" s="103">
        <v>15.860250000000001</v>
      </c>
      <c r="E39" s="103">
        <v>16.695</v>
      </c>
      <c r="F39" s="103">
        <v>17.52975</v>
      </c>
      <c r="G39" s="103">
        <v>18.3645</v>
      </c>
      <c r="H39" s="103">
        <v>19.199249999999999</v>
      </c>
      <c r="I39" s="104">
        <v>20.033999999999999</v>
      </c>
      <c r="J39" s="47"/>
      <c r="K39" s="111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</row>
    <row r="40" spans="1:37" ht="21" x14ac:dyDescent="0.25">
      <c r="A40" s="105" t="s">
        <v>29</v>
      </c>
      <c r="B40" s="137">
        <f>VLOOKUP(A40,НТМК_пакетировка!B:D,3,0)</f>
        <v>21</v>
      </c>
      <c r="C40" s="103">
        <v>16.953299999999999</v>
      </c>
      <c r="D40" s="103">
        <v>17.895150000000001</v>
      </c>
      <c r="E40" s="103">
        <v>18.837</v>
      </c>
      <c r="F40" s="103">
        <v>19.778849999999998</v>
      </c>
      <c r="G40" s="103">
        <v>20.720700000000001</v>
      </c>
      <c r="H40" s="103">
        <v>21.66255</v>
      </c>
      <c r="I40" s="104">
        <v>22.604399999999998</v>
      </c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</row>
    <row r="41" spans="1:37" ht="21" x14ac:dyDescent="0.25">
      <c r="A41" s="105" t="s">
        <v>30</v>
      </c>
      <c r="B41" s="137">
        <f>VLOOKUP(A41,НТМК_пакетировка!B:D,3,0)</f>
        <v>21</v>
      </c>
      <c r="C41" s="103">
        <v>20.771100000000001</v>
      </c>
      <c r="D41" s="103">
        <v>21.925049999999999</v>
      </c>
      <c r="E41" s="103">
        <v>23.079000000000001</v>
      </c>
      <c r="F41" s="103">
        <v>24.232950000000002</v>
      </c>
      <c r="G41" s="103">
        <v>25.386900000000001</v>
      </c>
      <c r="H41" s="103">
        <v>26.540849999999999</v>
      </c>
      <c r="I41" s="104">
        <v>27.694800000000001</v>
      </c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</row>
    <row r="42" spans="1:37" ht="21" x14ac:dyDescent="0.25">
      <c r="A42" s="105" t="s">
        <v>31</v>
      </c>
      <c r="B42" s="137">
        <f>VLOOKUP(A42,НТМК_пакетировка!B:D,3,0)</f>
        <v>20</v>
      </c>
      <c r="C42" s="103">
        <v>24.102</v>
      </c>
      <c r="D42" s="103">
        <v>25.440999999999999</v>
      </c>
      <c r="E42" s="103">
        <v>26.78</v>
      </c>
      <c r="F42" s="103">
        <v>28.119</v>
      </c>
      <c r="G42" s="103">
        <v>29.457999999999998</v>
      </c>
      <c r="H42" s="103">
        <v>30.797000000000001</v>
      </c>
      <c r="I42" s="104">
        <v>32.135999999999996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</row>
    <row r="43" spans="1:37" ht="21" x14ac:dyDescent="0.25">
      <c r="A43" s="105" t="s">
        <v>32</v>
      </c>
      <c r="B43" s="137">
        <f>VLOOKUP(A43,НТМК_пакетировка!B:D,3,0)</f>
        <v>21</v>
      </c>
      <c r="C43" s="103">
        <v>16.821000000000002</v>
      </c>
      <c r="D43" s="103">
        <v>17.755500000000001</v>
      </c>
      <c r="E43" s="103">
        <v>18.690000000000001</v>
      </c>
      <c r="F43" s="103">
        <v>19.624500000000001</v>
      </c>
      <c r="G43" s="103">
        <v>20.559000000000001</v>
      </c>
      <c r="H43" s="103">
        <v>21.493500000000001</v>
      </c>
      <c r="I43" s="104">
        <v>22.428000000000004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</row>
    <row r="44" spans="1:37" ht="21" x14ac:dyDescent="0.25">
      <c r="A44" s="105" t="s">
        <v>33</v>
      </c>
      <c r="B44" s="137">
        <f>VLOOKUP(A44,НТМК_пакетировка!B:D,3,0)</f>
        <v>21</v>
      </c>
      <c r="C44" s="103">
        <v>18.446399999999997</v>
      </c>
      <c r="D44" s="103">
        <v>19.4712</v>
      </c>
      <c r="E44" s="103">
        <v>20.495999999999999</v>
      </c>
      <c r="F44" s="103">
        <v>21.520799999999998</v>
      </c>
      <c r="G44" s="103">
        <v>22.5456</v>
      </c>
      <c r="H44" s="103">
        <v>23.570399999999999</v>
      </c>
      <c r="I44" s="104">
        <v>24.595199999999998</v>
      </c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</row>
    <row r="45" spans="1:37" ht="21" x14ac:dyDescent="0.25">
      <c r="A45" s="105" t="s">
        <v>34</v>
      </c>
      <c r="B45" s="137">
        <f>VLOOKUP(A45,НТМК_пакетировка!B:D,3,0)</f>
        <v>19</v>
      </c>
      <c r="C45" s="103">
        <v>19.9557</v>
      </c>
      <c r="D45" s="103">
        <v>21.064349999999997</v>
      </c>
      <c r="E45" s="103">
        <v>22.172999999999998</v>
      </c>
      <c r="F45" s="103">
        <v>23.281649999999999</v>
      </c>
      <c r="G45" s="103">
        <v>24.390299999999996</v>
      </c>
      <c r="H45" s="103">
        <v>25.498949999999997</v>
      </c>
      <c r="I45" s="104">
        <v>26.607599999999998</v>
      </c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</row>
    <row r="46" spans="1:37" ht="21" x14ac:dyDescent="0.25">
      <c r="A46" s="105" t="s">
        <v>35</v>
      </c>
      <c r="B46" s="137">
        <f>VLOOKUP(A46,НТМК_пакетировка!B:D,3,0)</f>
        <v>19</v>
      </c>
      <c r="C46" s="103">
        <v>23.478300000000004</v>
      </c>
      <c r="D46" s="103">
        <v>24.782650000000007</v>
      </c>
      <c r="E46" s="103">
        <v>26.087000000000007</v>
      </c>
      <c r="F46" s="103">
        <v>27.391350000000006</v>
      </c>
      <c r="G46" s="103">
        <v>28.695700000000009</v>
      </c>
      <c r="H46" s="103">
        <v>30.000050000000009</v>
      </c>
      <c r="I46" s="104">
        <v>31.304400000000008</v>
      </c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</row>
    <row r="47" spans="1:37" ht="21" x14ac:dyDescent="0.25">
      <c r="A47" s="105" t="s">
        <v>36</v>
      </c>
      <c r="B47" s="137">
        <f>VLOOKUP(A47,НТМК_пакетировка!B:D,3,0)</f>
        <v>21</v>
      </c>
      <c r="C47" s="103">
        <v>17.879399999999997</v>
      </c>
      <c r="D47" s="103">
        <v>18.872699999999998</v>
      </c>
      <c r="E47" s="103">
        <v>19.865999999999996</v>
      </c>
      <c r="F47" s="103">
        <v>20.859299999999998</v>
      </c>
      <c r="G47" s="103">
        <v>21.852599999999995</v>
      </c>
      <c r="H47" s="103">
        <v>22.845899999999997</v>
      </c>
      <c r="I47" s="104">
        <v>23.839199999999998</v>
      </c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</row>
    <row r="48" spans="1:37" ht="21" x14ac:dyDescent="0.25">
      <c r="A48" s="105" t="s">
        <v>37</v>
      </c>
      <c r="B48" s="137">
        <f>VLOOKUP(A48,НТМК_пакетировка!B:D,3,0)</f>
        <v>21</v>
      </c>
      <c r="C48" s="103">
        <v>20.033999999999999</v>
      </c>
      <c r="D48" s="103">
        <v>21.146999999999998</v>
      </c>
      <c r="E48" s="103">
        <v>22.259999999999998</v>
      </c>
      <c r="F48" s="103">
        <v>23.373000000000001</v>
      </c>
      <c r="G48" s="103">
        <v>24.486000000000001</v>
      </c>
      <c r="H48" s="103">
        <v>25.599</v>
      </c>
      <c r="I48" s="104">
        <v>26.712</v>
      </c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</row>
    <row r="49" spans="1:37" ht="21" x14ac:dyDescent="0.25">
      <c r="A49" s="105" t="s">
        <v>38</v>
      </c>
      <c r="B49" s="137">
        <f>VLOOKUP(A49,НТМК_пакетировка!B:D,3,0)</f>
        <v>20</v>
      </c>
      <c r="C49" s="103">
        <v>21.384</v>
      </c>
      <c r="D49" s="103">
        <v>22.571999999999999</v>
      </c>
      <c r="E49" s="103">
        <v>23.759999999999998</v>
      </c>
      <c r="F49" s="103">
        <v>24.948</v>
      </c>
      <c r="G49" s="103">
        <v>26.135999999999999</v>
      </c>
      <c r="H49" s="103">
        <v>27.323999999999998</v>
      </c>
      <c r="I49" s="104">
        <v>28.512</v>
      </c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</row>
    <row r="50" spans="1:37" ht="21" x14ac:dyDescent="0.25">
      <c r="A50" s="105" t="s">
        <v>39</v>
      </c>
      <c r="B50" s="137">
        <f>VLOOKUP(A50,НТМК_пакетировка!B:D,3,0)</f>
        <v>20</v>
      </c>
      <c r="C50" s="103">
        <v>25.704000000000001</v>
      </c>
      <c r="D50" s="103">
        <v>27.131999999999998</v>
      </c>
      <c r="E50" s="103">
        <v>28.56</v>
      </c>
      <c r="F50" s="103">
        <v>29.988</v>
      </c>
      <c r="G50" s="103">
        <v>31.415999999999997</v>
      </c>
      <c r="H50" s="103">
        <v>32.844000000000001</v>
      </c>
      <c r="I50" s="104">
        <v>34.271999999999998</v>
      </c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</row>
    <row r="51" spans="1:37" ht="21" x14ac:dyDescent="0.25">
      <c r="A51" s="105" t="s">
        <v>40</v>
      </c>
      <c r="B51" s="137">
        <f>VLOOKUP(A51,НТМК_пакетировка!B:D,3,0)</f>
        <v>15</v>
      </c>
      <c r="C51" s="103">
        <v>17.455500000000004</v>
      </c>
      <c r="D51" s="103">
        <v>18.425250000000005</v>
      </c>
      <c r="E51" s="103">
        <v>19.395000000000003</v>
      </c>
      <c r="F51" s="103">
        <v>20.364750000000004</v>
      </c>
      <c r="G51" s="103">
        <v>21.334500000000006</v>
      </c>
      <c r="H51" s="103">
        <v>22.304250000000007</v>
      </c>
      <c r="I51" s="104">
        <v>23.274000000000004</v>
      </c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</row>
    <row r="52" spans="1:37" ht="21" x14ac:dyDescent="0.25">
      <c r="A52" s="105" t="s">
        <v>41</v>
      </c>
      <c r="B52" s="137">
        <f>VLOOKUP(A52,НТМК_пакетировка!B:D,3,0)</f>
        <v>15</v>
      </c>
      <c r="C52" s="103">
        <v>19.466999999999999</v>
      </c>
      <c r="D52" s="103">
        <v>20.548499999999997</v>
      </c>
      <c r="E52" s="103">
        <v>21.63</v>
      </c>
      <c r="F52" s="103">
        <v>22.711499999999997</v>
      </c>
      <c r="G52" s="103">
        <v>23.792999999999999</v>
      </c>
      <c r="H52" s="103">
        <v>24.874499999999998</v>
      </c>
      <c r="I52" s="104">
        <v>25.955999999999996</v>
      </c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</row>
    <row r="53" spans="1:37" ht="21" x14ac:dyDescent="0.25">
      <c r="A53" s="105" t="s">
        <v>42</v>
      </c>
      <c r="B53" s="137">
        <f>VLOOKUP(A53,НТМК_пакетировка!B:D,3,0)</f>
        <v>15</v>
      </c>
      <c r="C53" s="103">
        <v>22.288499999999999</v>
      </c>
      <c r="D53" s="103">
        <v>23.526749999999996</v>
      </c>
      <c r="E53" s="103">
        <v>24.764999999999997</v>
      </c>
      <c r="F53" s="103">
        <v>26.003249999999998</v>
      </c>
      <c r="G53" s="103">
        <v>27.241499999999995</v>
      </c>
      <c r="H53" s="103">
        <v>28.479749999999996</v>
      </c>
      <c r="I53" s="104">
        <v>29.717999999999996</v>
      </c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</row>
    <row r="54" spans="1:37" ht="21" x14ac:dyDescent="0.25">
      <c r="A54" s="105" t="s">
        <v>43</v>
      </c>
      <c r="B54" s="137">
        <f>VLOOKUP(A54,НТМК_пакетировка!B:D,3,0)</f>
        <v>15</v>
      </c>
      <c r="C54" s="103">
        <v>26.297999999999998</v>
      </c>
      <c r="D54" s="103">
        <v>27.758999999999997</v>
      </c>
      <c r="E54" s="103">
        <v>29.22</v>
      </c>
      <c r="F54" s="103">
        <v>30.680999999999997</v>
      </c>
      <c r="G54" s="103">
        <v>32.141999999999996</v>
      </c>
      <c r="H54" s="103">
        <v>33.602999999999994</v>
      </c>
      <c r="I54" s="104">
        <v>35.063999999999993</v>
      </c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</row>
    <row r="55" spans="1:37" ht="21" x14ac:dyDescent="0.25">
      <c r="A55" s="105" t="s">
        <v>85</v>
      </c>
      <c r="B55" s="138" t="e">
        <f>VLOOKUP(A55,НТМК_пакетировка!B:D,3,0)</f>
        <v>#N/A</v>
      </c>
      <c r="C55" s="103">
        <v>8.5050000000000008</v>
      </c>
      <c r="D55" s="103">
        <v>8.9775000000000009</v>
      </c>
      <c r="E55" s="103">
        <v>9.4500000000000011</v>
      </c>
      <c r="F55" s="103">
        <v>9.9225000000000012</v>
      </c>
      <c r="G55" s="103">
        <v>10.395000000000001</v>
      </c>
      <c r="H55" s="103">
        <v>10.867500000000001</v>
      </c>
      <c r="I55" s="104">
        <v>11.34</v>
      </c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</row>
    <row r="56" spans="1:37" ht="21" x14ac:dyDescent="0.25">
      <c r="A56" s="105" t="s">
        <v>86</v>
      </c>
      <c r="B56" s="138" t="e">
        <f>VLOOKUP(A56,НТМК_пакетировка!B:D,3,0)</f>
        <v>#N/A</v>
      </c>
      <c r="C56" s="103">
        <v>8.5050000000000008</v>
      </c>
      <c r="D56" s="103">
        <v>8.9775000000000009</v>
      </c>
      <c r="E56" s="103">
        <v>9.4500000000000011</v>
      </c>
      <c r="F56" s="103">
        <v>9.9225000000000012</v>
      </c>
      <c r="G56" s="103">
        <v>10.395000000000001</v>
      </c>
      <c r="H56" s="103">
        <v>10.867500000000001</v>
      </c>
      <c r="I56" s="104">
        <v>11.34</v>
      </c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</row>
    <row r="57" spans="1:37" ht="21" x14ac:dyDescent="0.25">
      <c r="A57" s="105" t="s">
        <v>87</v>
      </c>
      <c r="B57" s="138" t="e">
        <f>VLOOKUP(A57,НТМК_пакетировка!B:D,3,0)</f>
        <v>#N/A</v>
      </c>
      <c r="C57" s="103">
        <v>10.557</v>
      </c>
      <c r="D57" s="103">
        <v>11.1435</v>
      </c>
      <c r="E57" s="103">
        <v>11.73</v>
      </c>
      <c r="F57" s="103">
        <v>12.316500000000001</v>
      </c>
      <c r="G57" s="103">
        <v>12.903</v>
      </c>
      <c r="H57" s="103">
        <v>13.4895</v>
      </c>
      <c r="I57" s="104">
        <v>14.076000000000001</v>
      </c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</row>
    <row r="58" spans="1:37" ht="21" x14ac:dyDescent="0.25">
      <c r="A58" s="105" t="s">
        <v>88</v>
      </c>
      <c r="B58" s="138" t="e">
        <f>VLOOKUP(A58,НТМК_пакетировка!B:D,3,0)</f>
        <v>#N/A</v>
      </c>
      <c r="C58" s="103">
        <v>12.635999999999999</v>
      </c>
      <c r="D58" s="103">
        <v>13.337999999999999</v>
      </c>
      <c r="E58" s="103">
        <v>14.04</v>
      </c>
      <c r="F58" s="103">
        <v>14.741999999999999</v>
      </c>
      <c r="G58" s="103">
        <v>15.443999999999999</v>
      </c>
      <c r="H58" s="103">
        <v>16.146000000000001</v>
      </c>
      <c r="I58" s="104">
        <v>16.847999999999999</v>
      </c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</row>
    <row r="59" spans="1:37" ht="21" x14ac:dyDescent="0.25">
      <c r="A59" s="105" t="s">
        <v>89</v>
      </c>
      <c r="B59" s="138" t="e">
        <f>VLOOKUP(A59,НТМК_пакетировка!B:D,3,0)</f>
        <v>#N/A</v>
      </c>
      <c r="C59" s="103">
        <v>15.201000000000001</v>
      </c>
      <c r="D59" s="103">
        <v>16.045500000000001</v>
      </c>
      <c r="E59" s="103">
        <v>16.89</v>
      </c>
      <c r="F59" s="103">
        <v>17.734500000000001</v>
      </c>
      <c r="G59" s="103">
        <v>18.579000000000001</v>
      </c>
      <c r="H59" s="103">
        <v>19.423500000000001</v>
      </c>
      <c r="I59" s="104">
        <v>20.268000000000001</v>
      </c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</row>
    <row r="60" spans="1:37" ht="21" x14ac:dyDescent="0.25">
      <c r="A60" s="105" t="s">
        <v>90</v>
      </c>
      <c r="B60" s="137">
        <f>VLOOKUP(A60,НТМК_пакетировка!B:D,3,0)</f>
        <v>22</v>
      </c>
      <c r="C60" s="103">
        <v>8.1971999999999987</v>
      </c>
      <c r="D60" s="103">
        <v>8.6525999999999978</v>
      </c>
      <c r="E60" s="103">
        <v>9.1079999999999988</v>
      </c>
      <c r="F60" s="103">
        <v>9.5633999999999979</v>
      </c>
      <c r="G60" s="103">
        <v>10.018799999999999</v>
      </c>
      <c r="H60" s="103">
        <v>10.474199999999998</v>
      </c>
      <c r="I60" s="104">
        <v>10.929599999999997</v>
      </c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</row>
    <row r="61" spans="1:37" ht="21" x14ac:dyDescent="0.25">
      <c r="A61" s="105" t="s">
        <v>91</v>
      </c>
      <c r="B61" s="137">
        <f>VLOOKUP(A61,НТМК_пакетировка!B:D,3,0)</f>
        <v>22</v>
      </c>
      <c r="C61" s="103">
        <v>9.8801999999999985</v>
      </c>
      <c r="D61" s="103">
        <v>10.429099999999998</v>
      </c>
      <c r="E61" s="103">
        <v>10.977999999999998</v>
      </c>
      <c r="F61" s="103">
        <v>11.526899999999999</v>
      </c>
      <c r="G61" s="103">
        <v>12.075799999999999</v>
      </c>
      <c r="H61" s="103">
        <v>12.624699999999999</v>
      </c>
      <c r="I61" s="104">
        <v>13.173599999999999</v>
      </c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</row>
    <row r="62" spans="1:37" ht="21" x14ac:dyDescent="0.25">
      <c r="A62" s="105" t="s">
        <v>92</v>
      </c>
      <c r="B62" s="137">
        <f>VLOOKUP(A62,НТМК_пакетировка!B:D,3,0)</f>
        <v>22</v>
      </c>
      <c r="C62" s="103">
        <v>11.434988208600002</v>
      </c>
      <c r="D62" s="103">
        <v>12.070265331300003</v>
      </c>
      <c r="E62" s="103">
        <v>12.705542454000003</v>
      </c>
      <c r="F62" s="103">
        <v>13.340819576700003</v>
      </c>
      <c r="G62" s="103">
        <v>13.976096699400003</v>
      </c>
      <c r="H62" s="103">
        <v>14.611373822100003</v>
      </c>
      <c r="I62" s="104">
        <v>15.246650944800002</v>
      </c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</row>
    <row r="63" spans="1:37" ht="21" x14ac:dyDescent="0.25">
      <c r="A63" s="105" t="s">
        <v>93</v>
      </c>
      <c r="B63" s="137">
        <f>VLOOKUP(A63,НТМК_пакетировка!B:D,3,0)</f>
        <v>22</v>
      </c>
      <c r="C63" s="103">
        <v>13.719809208599999</v>
      </c>
      <c r="D63" s="103">
        <v>14.4820208313</v>
      </c>
      <c r="E63" s="103">
        <v>15.244232453999999</v>
      </c>
      <c r="F63" s="103">
        <v>16.006444076699999</v>
      </c>
      <c r="G63" s="103">
        <v>16.7686556994</v>
      </c>
      <c r="H63" s="103">
        <v>17.530867322100001</v>
      </c>
      <c r="I63" s="104">
        <v>18.293078944800001</v>
      </c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</row>
    <row r="64" spans="1:37" ht="21" x14ac:dyDescent="0.25">
      <c r="A64" s="105" t="s">
        <v>94</v>
      </c>
      <c r="B64" s="137">
        <f>VLOOKUP(A64,НТМК_пакетировка!B:D,3,0)</f>
        <v>21</v>
      </c>
      <c r="C64" s="103">
        <v>14.737098417300004</v>
      </c>
      <c r="D64" s="103">
        <v>15.555826107150004</v>
      </c>
      <c r="E64" s="103">
        <v>16.374553797000004</v>
      </c>
      <c r="F64" s="103">
        <v>17.193281486850005</v>
      </c>
      <c r="G64" s="103">
        <v>18.012009176700005</v>
      </c>
      <c r="H64" s="103">
        <v>18.830736866550005</v>
      </c>
      <c r="I64" s="104">
        <v>19.649464556400005</v>
      </c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</row>
    <row r="65" spans="1:37" ht="21" x14ac:dyDescent="0.25">
      <c r="A65" s="105" t="s">
        <v>95</v>
      </c>
      <c r="B65" s="137">
        <f>VLOOKUP(A65,НТМК_пакетировка!B:D,3,0)</f>
        <v>21</v>
      </c>
      <c r="C65" s="103">
        <v>17.057527017300004</v>
      </c>
      <c r="D65" s="103">
        <v>18.005167407150005</v>
      </c>
      <c r="E65" s="103">
        <v>18.952807797000006</v>
      </c>
      <c r="F65" s="103">
        <v>19.900448186850003</v>
      </c>
      <c r="G65" s="103">
        <v>20.848088576700004</v>
      </c>
      <c r="H65" s="103">
        <v>21.795728966550005</v>
      </c>
      <c r="I65" s="104">
        <v>22.743369356400006</v>
      </c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</row>
    <row r="66" spans="1:37" ht="21" x14ac:dyDescent="0.25">
      <c r="A66" s="105" t="s">
        <v>96</v>
      </c>
      <c r="B66" s="137">
        <f>VLOOKUP(A66,НТМК_пакетировка!B:D,3,0)</f>
        <v>21</v>
      </c>
      <c r="C66" s="103">
        <v>19.452138117300002</v>
      </c>
      <c r="D66" s="103">
        <v>20.532812457150001</v>
      </c>
      <c r="E66" s="103">
        <v>21.613486797</v>
      </c>
      <c r="F66" s="103">
        <v>22.694161136850003</v>
      </c>
      <c r="G66" s="103">
        <v>23.774835476700002</v>
      </c>
      <c r="H66" s="103">
        <v>24.855509816550001</v>
      </c>
      <c r="I66" s="104">
        <v>25.936184156400003</v>
      </c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</row>
    <row r="67" spans="1:37" ht="21" x14ac:dyDescent="0.25">
      <c r="A67" s="105" t="s">
        <v>97</v>
      </c>
      <c r="B67" s="137">
        <f>VLOOKUP(A67,НТМК_пакетировка!B:D,3,0)</f>
        <v>21</v>
      </c>
      <c r="C67" s="103">
        <v>22.383830517300005</v>
      </c>
      <c r="D67" s="103">
        <v>23.627376657150005</v>
      </c>
      <c r="E67" s="103">
        <v>24.870922797000006</v>
      </c>
      <c r="F67" s="103">
        <v>26.114468936850006</v>
      </c>
      <c r="G67" s="103">
        <v>27.358015076700006</v>
      </c>
      <c r="H67" s="103">
        <v>28.601561216550007</v>
      </c>
      <c r="I67" s="104">
        <v>29.845107356400007</v>
      </c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</row>
    <row r="68" spans="1:37" ht="21" x14ac:dyDescent="0.25">
      <c r="A68" s="105" t="s">
        <v>98</v>
      </c>
      <c r="B68" s="137">
        <f>VLOOKUP(A68,НТМК_пакетировка!B:D,3,0)</f>
        <v>18</v>
      </c>
      <c r="C68" s="103">
        <v>10.1412</v>
      </c>
      <c r="D68" s="103">
        <v>10.704600000000001</v>
      </c>
      <c r="E68" s="103">
        <v>11.268000000000001</v>
      </c>
      <c r="F68" s="103">
        <v>11.8314</v>
      </c>
      <c r="G68" s="103">
        <v>12.3948</v>
      </c>
      <c r="H68" s="103">
        <v>12.9582</v>
      </c>
      <c r="I68" s="104">
        <v>13.521599999999999</v>
      </c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</row>
    <row r="69" spans="1:37" ht="21" x14ac:dyDescent="0.25">
      <c r="A69" s="105" t="s">
        <v>99</v>
      </c>
      <c r="B69" s="137">
        <f>VLOOKUP(A69,НТМК_пакетировка!B:D,3,0)</f>
        <v>18</v>
      </c>
      <c r="C69" s="103">
        <v>11.728800000000001</v>
      </c>
      <c r="D69" s="103">
        <v>12.380400000000002</v>
      </c>
      <c r="E69" s="103">
        <v>13.032000000000002</v>
      </c>
      <c r="F69" s="103">
        <v>13.683600000000002</v>
      </c>
      <c r="G69" s="103">
        <v>14.335200000000002</v>
      </c>
      <c r="H69" s="103">
        <v>14.986800000000002</v>
      </c>
      <c r="I69" s="104">
        <v>15.638400000000001</v>
      </c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</row>
    <row r="70" spans="1:37" ht="21" x14ac:dyDescent="0.25">
      <c r="A70" s="105" t="s">
        <v>100</v>
      </c>
      <c r="B70" s="137">
        <f>VLOOKUP(A70,НТМК_пакетировка!B:D,3,0)</f>
        <v>18</v>
      </c>
      <c r="C70" s="103">
        <v>12.992400000000002</v>
      </c>
      <c r="D70" s="103">
        <v>13.714200000000002</v>
      </c>
      <c r="E70" s="103">
        <v>14.436000000000002</v>
      </c>
      <c r="F70" s="103">
        <v>15.157800000000002</v>
      </c>
      <c r="G70" s="103">
        <v>15.879600000000002</v>
      </c>
      <c r="H70" s="103">
        <v>16.601400000000002</v>
      </c>
      <c r="I70" s="104">
        <v>17.323200000000003</v>
      </c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</row>
    <row r="71" spans="1:37" ht="21" x14ac:dyDescent="0.25">
      <c r="A71" s="105" t="s">
        <v>101</v>
      </c>
      <c r="B71" s="137">
        <f>VLOOKUP(A71,НТМК_пакетировка!B:D,3,0)</f>
        <v>17</v>
      </c>
      <c r="C71" s="103">
        <v>13.785299999999999</v>
      </c>
      <c r="D71" s="103">
        <v>14.551149999999998</v>
      </c>
      <c r="E71" s="103">
        <v>15.316999999999998</v>
      </c>
      <c r="F71" s="103">
        <v>16.082849999999997</v>
      </c>
      <c r="G71" s="103">
        <v>16.848699999999997</v>
      </c>
      <c r="H71" s="103">
        <v>17.614549999999998</v>
      </c>
      <c r="I71" s="104">
        <v>18.380399999999998</v>
      </c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</row>
    <row r="72" spans="1:37" ht="21" x14ac:dyDescent="0.25">
      <c r="A72" s="105" t="s">
        <v>102</v>
      </c>
      <c r="B72" s="137">
        <f>VLOOKUP(A72,НТМК_пакетировка!B:D,3,0)</f>
        <v>17</v>
      </c>
      <c r="C72" s="103">
        <v>15.7437</v>
      </c>
      <c r="D72" s="103">
        <v>16.61835</v>
      </c>
      <c r="E72" s="103">
        <v>17.493000000000002</v>
      </c>
      <c r="F72" s="103">
        <v>18.367650000000001</v>
      </c>
      <c r="G72" s="103">
        <v>19.2423</v>
      </c>
      <c r="H72" s="103">
        <v>20.116949999999999</v>
      </c>
      <c r="I72" s="104">
        <v>20.991600000000002</v>
      </c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</row>
    <row r="73" spans="1:37" ht="21" x14ac:dyDescent="0.25">
      <c r="A73" s="105" t="s">
        <v>103</v>
      </c>
      <c r="B73" s="137">
        <f>VLOOKUP(A73,НТМК_пакетировка!B:D,3,0)</f>
        <v>17</v>
      </c>
      <c r="C73" s="103">
        <v>17.671500000000002</v>
      </c>
      <c r="D73" s="103">
        <v>18.653250000000003</v>
      </c>
      <c r="E73" s="103">
        <v>19.635000000000002</v>
      </c>
      <c r="F73" s="103">
        <v>20.616750000000003</v>
      </c>
      <c r="G73" s="103">
        <v>21.598500000000001</v>
      </c>
      <c r="H73" s="103">
        <v>22.580250000000003</v>
      </c>
      <c r="I73" s="104">
        <v>23.562000000000005</v>
      </c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</row>
    <row r="74" spans="1:37" ht="21" x14ac:dyDescent="0.25">
      <c r="A74" s="105" t="s">
        <v>104</v>
      </c>
      <c r="B74" s="137">
        <f>VLOOKUP(A74,НТМК_пакетировка!B:D,3,0)</f>
        <v>15</v>
      </c>
      <c r="C74" s="103">
        <v>18.211500000000001</v>
      </c>
      <c r="D74" s="103">
        <v>19.223250000000004</v>
      </c>
      <c r="E74" s="103">
        <v>20.235000000000003</v>
      </c>
      <c r="F74" s="103">
        <v>21.246750000000002</v>
      </c>
      <c r="G74" s="103">
        <v>22.258500000000005</v>
      </c>
      <c r="H74" s="103">
        <v>23.270250000000004</v>
      </c>
      <c r="I74" s="104">
        <v>24.282000000000004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</row>
    <row r="75" spans="1:37" ht="21" x14ac:dyDescent="0.25">
      <c r="A75" s="105" t="s">
        <v>105</v>
      </c>
      <c r="B75" s="137">
        <f>VLOOKUP(A75,НТМК_пакетировка!B:D,3,0)</f>
        <v>15</v>
      </c>
      <c r="C75" s="103">
        <v>20.655000000000001</v>
      </c>
      <c r="D75" s="103">
        <v>21.802499999999998</v>
      </c>
      <c r="E75" s="103">
        <v>22.95</v>
      </c>
      <c r="F75" s="103">
        <v>24.0975</v>
      </c>
      <c r="G75" s="103">
        <v>25.244999999999997</v>
      </c>
      <c r="H75" s="103">
        <v>26.392499999999998</v>
      </c>
      <c r="I75" s="104">
        <v>27.54</v>
      </c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</row>
    <row r="76" spans="1:37" ht="21" x14ac:dyDescent="0.25">
      <c r="A76" s="105" t="s">
        <v>106</v>
      </c>
      <c r="B76" s="137">
        <f>VLOOKUP(A76,НТМК_пакетировка!B:D,3,0)</f>
        <v>15</v>
      </c>
      <c r="C76" s="103">
        <v>23.125499999999999</v>
      </c>
      <c r="D76" s="103">
        <v>24.410249999999998</v>
      </c>
      <c r="E76" s="103">
        <v>25.694999999999997</v>
      </c>
      <c r="F76" s="103">
        <v>26.979749999999996</v>
      </c>
      <c r="G76" s="103">
        <v>28.264499999999998</v>
      </c>
      <c r="H76" s="103">
        <v>29.549249999999997</v>
      </c>
      <c r="I76" s="104">
        <v>30.833999999999996</v>
      </c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</row>
    <row r="77" spans="1:37" ht="21" x14ac:dyDescent="0.25">
      <c r="A77" s="105" t="s">
        <v>107</v>
      </c>
      <c r="B77" s="137">
        <f>VLOOKUP(A77,НТМК_пакетировка!B:D,3,0)</f>
        <v>15</v>
      </c>
      <c r="C77" s="103">
        <v>26.662500000000001</v>
      </c>
      <c r="D77" s="103">
        <v>28.143750000000004</v>
      </c>
      <c r="E77" s="103">
        <v>29.625000000000004</v>
      </c>
      <c r="F77" s="103">
        <v>31.106250000000003</v>
      </c>
      <c r="G77" s="103">
        <v>32.587500000000006</v>
      </c>
      <c r="H77" s="103">
        <v>34.068750000000001</v>
      </c>
      <c r="I77" s="104">
        <v>35.550000000000004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</row>
    <row r="78" spans="1:37" ht="21" x14ac:dyDescent="0.25">
      <c r="A78" s="105" t="s">
        <v>108</v>
      </c>
      <c r="B78" s="137">
        <f>VLOOKUP(A78,НТМК_пакетировка!B:D,3,0)</f>
        <v>15</v>
      </c>
      <c r="C78" s="103">
        <v>11.744999999999999</v>
      </c>
      <c r="D78" s="103">
        <v>12.397499999999999</v>
      </c>
      <c r="E78" s="103">
        <v>13.049999999999999</v>
      </c>
      <c r="F78" s="103">
        <v>13.702499999999999</v>
      </c>
      <c r="G78" s="103">
        <v>14.354999999999999</v>
      </c>
      <c r="H78" s="103">
        <v>15.007499999999999</v>
      </c>
      <c r="I78" s="104">
        <v>15.66</v>
      </c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</row>
    <row r="79" spans="1:37" ht="21" x14ac:dyDescent="0.25">
      <c r="A79" s="105" t="s">
        <v>109</v>
      </c>
      <c r="B79" s="137">
        <f>VLOOKUP(A79,НТМК_пакетировка!B:D,3,0)</f>
        <v>15</v>
      </c>
      <c r="C79" s="103">
        <v>13.095000000000001</v>
      </c>
      <c r="D79" s="103">
        <v>13.822500000000002</v>
      </c>
      <c r="E79" s="103">
        <v>14.55</v>
      </c>
      <c r="F79" s="103">
        <v>15.2775</v>
      </c>
      <c r="G79" s="103">
        <v>16.005000000000003</v>
      </c>
      <c r="H79" s="103">
        <v>16.732500000000002</v>
      </c>
      <c r="I79" s="104">
        <v>17.46</v>
      </c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</row>
    <row r="80" spans="1:37" ht="21" x14ac:dyDescent="0.25">
      <c r="A80" s="105" t="s">
        <v>110</v>
      </c>
      <c r="B80" s="137">
        <f>VLOOKUP(A80,НТМК_пакетировка!B:D,3,0)</f>
        <v>14</v>
      </c>
      <c r="C80" s="103">
        <v>13.330800000000002</v>
      </c>
      <c r="D80" s="103">
        <v>14.071400000000002</v>
      </c>
      <c r="E80" s="103">
        <v>14.812000000000003</v>
      </c>
      <c r="F80" s="103">
        <v>15.552600000000004</v>
      </c>
      <c r="G80" s="103">
        <v>16.293200000000002</v>
      </c>
      <c r="H80" s="103">
        <v>17.033800000000003</v>
      </c>
      <c r="I80" s="104">
        <v>17.774400000000004</v>
      </c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</row>
    <row r="81" spans="1:37" ht="21" x14ac:dyDescent="0.25">
      <c r="A81" s="105" t="s">
        <v>111</v>
      </c>
      <c r="B81" s="137">
        <f>VLOOKUP(A81,НТМК_пакетировка!B:D,3,0)</f>
        <v>14</v>
      </c>
      <c r="C81" s="103">
        <v>13.330800000000002</v>
      </c>
      <c r="D81" s="103">
        <v>14.071400000000002</v>
      </c>
      <c r="E81" s="103">
        <v>14.812000000000003</v>
      </c>
      <c r="F81" s="103">
        <v>15.552600000000004</v>
      </c>
      <c r="G81" s="103">
        <v>16.293200000000002</v>
      </c>
      <c r="H81" s="103">
        <v>17.033800000000003</v>
      </c>
      <c r="I81" s="104">
        <v>17.774400000000004</v>
      </c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</row>
    <row r="82" spans="1:37" ht="21" x14ac:dyDescent="0.25">
      <c r="A82" s="105" t="s">
        <v>112</v>
      </c>
      <c r="B82" s="137">
        <f>VLOOKUP(A82,НТМК_пакетировка!B:D,3,0)</f>
        <v>14</v>
      </c>
      <c r="C82" s="103">
        <v>14.792400000000001</v>
      </c>
      <c r="D82" s="103">
        <v>15.614200000000002</v>
      </c>
      <c r="E82" s="103">
        <v>16.436</v>
      </c>
      <c r="F82" s="103">
        <v>17.257800000000003</v>
      </c>
      <c r="G82" s="103">
        <v>18.079600000000003</v>
      </c>
      <c r="H82" s="103">
        <v>18.901400000000002</v>
      </c>
      <c r="I82" s="104">
        <v>19.723200000000002</v>
      </c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</row>
    <row r="83" spans="1:37" ht="21" x14ac:dyDescent="0.25">
      <c r="A83" s="105" t="s">
        <v>113</v>
      </c>
      <c r="B83" s="137">
        <f>VLOOKUP(A83,НТМК_пакетировка!B:D,3,0)</f>
        <v>14</v>
      </c>
      <c r="C83" s="103">
        <v>16.291800000000002</v>
      </c>
      <c r="D83" s="103">
        <v>17.196900000000003</v>
      </c>
      <c r="E83" s="103">
        <v>18.102000000000004</v>
      </c>
      <c r="F83" s="103">
        <v>19.007100000000001</v>
      </c>
      <c r="G83" s="103">
        <v>19.912200000000002</v>
      </c>
      <c r="H83" s="103">
        <v>20.817300000000003</v>
      </c>
      <c r="I83" s="104">
        <v>21.722400000000004</v>
      </c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</row>
    <row r="84" spans="1:37" ht="21" x14ac:dyDescent="0.25">
      <c r="A84" s="105" t="s">
        <v>114</v>
      </c>
      <c r="B84" s="137">
        <f>VLOOKUP(A84,НТМК_пакетировка!B:D,3,0)</f>
        <v>14</v>
      </c>
      <c r="C84" s="103">
        <v>17.891999999999999</v>
      </c>
      <c r="D84" s="103">
        <v>18.885999999999999</v>
      </c>
      <c r="E84" s="103">
        <v>19.88</v>
      </c>
      <c r="F84" s="103">
        <v>20.873999999999999</v>
      </c>
      <c r="G84" s="103">
        <v>21.867999999999999</v>
      </c>
      <c r="H84" s="103">
        <v>22.861999999999998</v>
      </c>
      <c r="I84" s="104">
        <v>23.856000000000002</v>
      </c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</row>
    <row r="85" spans="1:37" ht="21" x14ac:dyDescent="0.25">
      <c r="A85" s="105" t="s">
        <v>115</v>
      </c>
      <c r="B85" s="137">
        <f>VLOOKUP(A85,НТМК_пакетировка!B:D,3,0)</f>
        <v>11</v>
      </c>
      <c r="C85" s="103">
        <v>16.0182</v>
      </c>
      <c r="D85" s="103">
        <v>16.908100000000001</v>
      </c>
      <c r="E85" s="103">
        <v>17.798000000000002</v>
      </c>
      <c r="F85" s="103">
        <v>18.687899999999999</v>
      </c>
      <c r="G85" s="103">
        <v>19.5778</v>
      </c>
      <c r="H85" s="103">
        <v>20.467700000000001</v>
      </c>
      <c r="I85" s="104">
        <v>21.357600000000001</v>
      </c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</row>
    <row r="86" spans="1:37" ht="21" x14ac:dyDescent="0.25">
      <c r="A86" s="105" t="s">
        <v>116</v>
      </c>
      <c r="B86" s="137">
        <f>VLOOKUP(A86,НТМК_пакетировка!B:D,3,0)</f>
        <v>11</v>
      </c>
      <c r="C86" s="103">
        <v>18.037800000000001</v>
      </c>
      <c r="D86" s="103">
        <v>19.039899999999999</v>
      </c>
      <c r="E86" s="103">
        <v>20.042000000000002</v>
      </c>
      <c r="F86" s="103">
        <v>21.0441</v>
      </c>
      <c r="G86" s="103">
        <v>22.046199999999999</v>
      </c>
      <c r="H86" s="103">
        <v>23.048300000000001</v>
      </c>
      <c r="I86" s="104">
        <v>24.0504</v>
      </c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</row>
    <row r="87" spans="1:37" ht="21" x14ac:dyDescent="0.25">
      <c r="A87" s="105" t="s">
        <v>117</v>
      </c>
      <c r="B87" s="137">
        <f>VLOOKUP(A87,НТМК_пакетировка!B:D,3,0)</f>
        <v>11</v>
      </c>
      <c r="C87" s="103">
        <v>20.176200000000001</v>
      </c>
      <c r="D87" s="103">
        <v>21.2971</v>
      </c>
      <c r="E87" s="103">
        <v>22.417999999999999</v>
      </c>
      <c r="F87" s="103">
        <v>23.538900000000002</v>
      </c>
      <c r="G87" s="103">
        <v>24.659800000000001</v>
      </c>
      <c r="H87" s="103">
        <v>25.7807</v>
      </c>
      <c r="I87" s="104">
        <v>26.901600000000002</v>
      </c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</row>
    <row r="88" spans="1:37" ht="21" x14ac:dyDescent="0.25">
      <c r="A88" s="105" t="s">
        <v>118</v>
      </c>
      <c r="B88" s="137">
        <f>VLOOKUP(A88,НТМК_пакетировка!B:D,3,0)</f>
        <v>9</v>
      </c>
      <c r="C88" s="103">
        <v>18.257400000000001</v>
      </c>
      <c r="D88" s="103">
        <v>19.271699999999999</v>
      </c>
      <c r="E88" s="103">
        <v>20.286000000000001</v>
      </c>
      <c r="F88" s="103">
        <v>21.3003</v>
      </c>
      <c r="G88" s="103">
        <v>22.314599999999999</v>
      </c>
      <c r="H88" s="103">
        <v>23.328900000000001</v>
      </c>
      <c r="I88" s="104">
        <v>24.3432</v>
      </c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</row>
    <row r="89" spans="1:37" ht="21" x14ac:dyDescent="0.25">
      <c r="A89" s="105" t="s">
        <v>119</v>
      </c>
      <c r="B89" s="137">
        <f>VLOOKUP(A89,НТМК_пакетировка!B:D,3,0)</f>
        <v>9</v>
      </c>
      <c r="C89" s="103">
        <v>20.25</v>
      </c>
      <c r="D89" s="103">
        <v>21.375</v>
      </c>
      <c r="E89" s="103">
        <v>22.5</v>
      </c>
      <c r="F89" s="103">
        <v>23.625</v>
      </c>
      <c r="G89" s="103">
        <v>24.75</v>
      </c>
      <c r="H89" s="103">
        <v>25.875</v>
      </c>
      <c r="I89" s="104">
        <v>27</v>
      </c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</row>
    <row r="90" spans="1:37" ht="21" x14ac:dyDescent="0.25">
      <c r="A90" s="105" t="s">
        <v>120</v>
      </c>
      <c r="B90" s="137">
        <f>VLOOKUP(A90,НТМК_пакетировка!B:D,3,0)</f>
        <v>8</v>
      </c>
      <c r="C90" s="103">
        <v>20.188800000000001</v>
      </c>
      <c r="D90" s="103">
        <v>21.310399999999998</v>
      </c>
      <c r="E90" s="103">
        <v>22.431999999999999</v>
      </c>
      <c r="F90" s="103">
        <v>23.553599999999999</v>
      </c>
      <c r="G90" s="103">
        <v>24.675199999999997</v>
      </c>
      <c r="H90" s="103">
        <v>25.796799999999998</v>
      </c>
      <c r="I90" s="104">
        <v>26.918399999999998</v>
      </c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</row>
    <row r="91" spans="1:37" ht="21" x14ac:dyDescent="0.25">
      <c r="A91" s="105" t="s">
        <v>121</v>
      </c>
      <c r="B91" s="137">
        <f>VLOOKUP(A91,НТМК_пакетировка!B:D,3,0)</f>
        <v>13</v>
      </c>
      <c r="C91" s="103">
        <v>12.764699999999999</v>
      </c>
      <c r="D91" s="103">
        <v>13.473849999999999</v>
      </c>
      <c r="E91" s="103">
        <v>14.183</v>
      </c>
      <c r="F91" s="103">
        <v>14.892149999999999</v>
      </c>
      <c r="G91" s="103">
        <v>15.601299999999998</v>
      </c>
      <c r="H91" s="103">
        <v>16.310449999999999</v>
      </c>
      <c r="I91" s="104">
        <v>17.019599999999997</v>
      </c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</row>
    <row r="92" spans="1:37" ht="21" x14ac:dyDescent="0.25">
      <c r="A92" s="105" t="s">
        <v>144</v>
      </c>
      <c r="B92" s="138" t="e">
        <f>VLOOKUP(A92,НТМК_пакетировка!B:D,3,0)</f>
        <v>#N/A</v>
      </c>
      <c r="C92" s="103">
        <v>13.260609360000002</v>
      </c>
      <c r="D92" s="103">
        <v>13.997309880000001</v>
      </c>
      <c r="E92" s="103">
        <v>14.734010400000003</v>
      </c>
      <c r="F92" s="103">
        <v>15.470710920000002</v>
      </c>
      <c r="G92" s="103">
        <v>16.207411440000001</v>
      </c>
      <c r="H92" s="103">
        <v>16.944111960000001</v>
      </c>
      <c r="I92" s="104">
        <v>17.68081248</v>
      </c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</row>
    <row r="93" spans="1:37" ht="21" x14ac:dyDescent="0.25">
      <c r="A93" s="105" t="s">
        <v>123</v>
      </c>
      <c r="B93" s="137">
        <f>VLOOKUP(A93,НТМК_пакетировка!B:D,3,0)</f>
        <v>12</v>
      </c>
      <c r="C93" s="103">
        <v>14.742000000000001</v>
      </c>
      <c r="D93" s="103">
        <v>15.561000000000002</v>
      </c>
      <c r="E93" s="103">
        <v>16.380000000000003</v>
      </c>
      <c r="F93" s="103">
        <v>17.199000000000002</v>
      </c>
      <c r="G93" s="103">
        <v>18.018000000000001</v>
      </c>
      <c r="H93" s="103">
        <v>18.837</v>
      </c>
      <c r="I93" s="104">
        <v>19.656000000000002</v>
      </c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</row>
    <row r="94" spans="1:37" ht="21" x14ac:dyDescent="0.25">
      <c r="A94" s="105" t="s">
        <v>124</v>
      </c>
      <c r="B94" s="137">
        <f>VLOOKUP(A94,НТМК_пакетировка!B:D,3,0)</f>
        <v>11</v>
      </c>
      <c r="C94" s="103">
        <v>15.269598630000001</v>
      </c>
      <c r="D94" s="103">
        <v>16.117909664999999</v>
      </c>
      <c r="E94" s="103">
        <v>16.966220700000001</v>
      </c>
      <c r="F94" s="103">
        <v>17.814531735000003</v>
      </c>
      <c r="G94" s="103">
        <v>18.662842770000001</v>
      </c>
      <c r="H94" s="103">
        <v>19.511153804999999</v>
      </c>
      <c r="I94" s="104">
        <v>20.359464840000001</v>
      </c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</row>
    <row r="95" spans="1:37" ht="21" x14ac:dyDescent="0.25">
      <c r="A95" s="105" t="s">
        <v>125</v>
      </c>
      <c r="B95" s="137">
        <f>VLOOKUP(A95,НТМК_пакетировка!B:D,3,0)</f>
        <v>11</v>
      </c>
      <c r="C95" s="103">
        <v>17.034506279999999</v>
      </c>
      <c r="D95" s="103">
        <v>17.980867739999997</v>
      </c>
      <c r="E95" s="103">
        <v>18.927229199999999</v>
      </c>
      <c r="F95" s="103">
        <v>19.873590659999998</v>
      </c>
      <c r="G95" s="103">
        <v>20.819952119999996</v>
      </c>
      <c r="H95" s="103">
        <v>21.766313579999998</v>
      </c>
      <c r="I95" s="104">
        <v>22.712675039999997</v>
      </c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</row>
    <row r="96" spans="1:37" ht="21" x14ac:dyDescent="0.25">
      <c r="A96" s="105" t="s">
        <v>126</v>
      </c>
      <c r="B96" s="137">
        <f>VLOOKUP(A96,НТМК_пакетировка!B:D,3,0)</f>
        <v>11</v>
      </c>
      <c r="C96" s="103">
        <v>18.807185430000004</v>
      </c>
      <c r="D96" s="103">
        <v>19.852029065000007</v>
      </c>
      <c r="E96" s="103">
        <v>20.896872700000007</v>
      </c>
      <c r="F96" s="103">
        <v>21.941716335000006</v>
      </c>
      <c r="G96" s="103">
        <v>22.986559970000009</v>
      </c>
      <c r="H96" s="103">
        <v>24.031403605000008</v>
      </c>
      <c r="I96" s="104">
        <v>25.076247240000008</v>
      </c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</row>
    <row r="97" spans="1:37" ht="21" x14ac:dyDescent="0.25">
      <c r="A97" s="105" t="s">
        <v>127</v>
      </c>
      <c r="B97" s="137">
        <f>VLOOKUP(A97,НТМК_пакетировка!B:D,3,0)</f>
        <v>10</v>
      </c>
      <c r="C97" s="103">
        <v>13.194000000000001</v>
      </c>
      <c r="D97" s="103">
        <v>13.927000000000001</v>
      </c>
      <c r="E97" s="103">
        <v>14.660000000000002</v>
      </c>
      <c r="F97" s="103">
        <v>15.393000000000002</v>
      </c>
      <c r="G97" s="103">
        <v>16.126000000000001</v>
      </c>
      <c r="H97" s="103">
        <v>16.859000000000002</v>
      </c>
      <c r="I97" s="104">
        <v>17.592000000000002</v>
      </c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</row>
    <row r="98" spans="1:37" ht="21" x14ac:dyDescent="0.25">
      <c r="A98" s="105" t="s">
        <v>128</v>
      </c>
      <c r="B98" s="137">
        <f>VLOOKUP(A98,НТМК_пакетировка!B:D,3,0)</f>
        <v>10</v>
      </c>
      <c r="C98" s="103">
        <v>15.452999999999999</v>
      </c>
      <c r="D98" s="103">
        <v>16.311499999999999</v>
      </c>
      <c r="E98" s="103">
        <v>17.169999999999998</v>
      </c>
      <c r="F98" s="103">
        <v>18.028499999999998</v>
      </c>
      <c r="G98" s="103">
        <v>18.886999999999997</v>
      </c>
      <c r="H98" s="103">
        <v>19.7455</v>
      </c>
      <c r="I98" s="104">
        <v>20.603999999999999</v>
      </c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</row>
    <row r="99" spans="1:37" ht="21" x14ac:dyDescent="0.25">
      <c r="A99" s="105" t="s">
        <v>129</v>
      </c>
      <c r="B99" s="137">
        <f>VLOOKUP(A99,НТМК_пакетировка!B:D,3,0)</f>
        <v>9</v>
      </c>
      <c r="C99" s="103">
        <v>16.208099999999998</v>
      </c>
      <c r="D99" s="103">
        <v>17.108549999999997</v>
      </c>
      <c r="E99" s="103">
        <v>18.008999999999997</v>
      </c>
      <c r="F99" s="103">
        <v>18.909449999999996</v>
      </c>
      <c r="G99" s="103">
        <v>19.809899999999995</v>
      </c>
      <c r="H99" s="103">
        <v>20.710349999999998</v>
      </c>
      <c r="I99" s="104">
        <v>21.610799999999998</v>
      </c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</row>
    <row r="100" spans="1:37" ht="21" x14ac:dyDescent="0.25">
      <c r="A100" s="105" t="s">
        <v>130</v>
      </c>
      <c r="B100" s="137">
        <f>VLOOKUP(A100,НТМК_пакетировка!B:D,3,0)</f>
        <v>9</v>
      </c>
      <c r="C100" s="103">
        <v>18.783899999999999</v>
      </c>
      <c r="D100" s="103">
        <v>19.827449999999999</v>
      </c>
      <c r="E100" s="103">
        <v>20.870999999999999</v>
      </c>
      <c r="F100" s="103">
        <v>21.914549999999998</v>
      </c>
      <c r="G100" s="103">
        <v>22.958099999999998</v>
      </c>
      <c r="H100" s="103">
        <v>24.001649999999998</v>
      </c>
      <c r="I100" s="104">
        <v>25.045200000000001</v>
      </c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</row>
    <row r="101" spans="1:37" ht="21" x14ac:dyDescent="0.25">
      <c r="A101" s="105" t="s">
        <v>145</v>
      </c>
      <c r="B101" s="138">
        <f>B100</f>
        <v>9</v>
      </c>
      <c r="C101" s="103">
        <v>20.703600000000002</v>
      </c>
      <c r="D101" s="103">
        <v>21.853800000000003</v>
      </c>
      <c r="E101" s="103">
        <v>23.004000000000001</v>
      </c>
      <c r="F101" s="103">
        <v>24.154200000000003</v>
      </c>
      <c r="G101" s="103">
        <v>25.304400000000001</v>
      </c>
      <c r="H101" s="103">
        <v>26.454600000000003</v>
      </c>
      <c r="I101" s="104">
        <v>27.604800000000004</v>
      </c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</row>
    <row r="102" spans="1:37" ht="21" x14ac:dyDescent="0.25">
      <c r="A102" s="105" t="s">
        <v>132</v>
      </c>
      <c r="B102" s="137">
        <f>VLOOKUP(A102,НТМК_пакетировка!B:D,3,0)</f>
        <v>9</v>
      </c>
      <c r="C102" s="103">
        <v>23.554800000000004</v>
      </c>
      <c r="D102" s="103">
        <v>24.863400000000006</v>
      </c>
      <c r="E102" s="103">
        <v>26.172000000000004</v>
      </c>
      <c r="F102" s="103">
        <v>27.480600000000003</v>
      </c>
      <c r="G102" s="103">
        <v>28.789200000000005</v>
      </c>
      <c r="H102" s="103">
        <v>30.097800000000007</v>
      </c>
      <c r="I102" s="104">
        <v>31.406400000000005</v>
      </c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</row>
    <row r="103" spans="1:37" ht="21" x14ac:dyDescent="0.25">
      <c r="A103" s="105" t="s">
        <v>44</v>
      </c>
      <c r="B103" s="137">
        <f>VLOOKUP(A103,НТМК_пакетировка!B:D,3,0)</f>
        <v>30</v>
      </c>
      <c r="C103" s="103">
        <v>8.2620000000000005</v>
      </c>
      <c r="D103" s="103">
        <v>8.7210000000000001</v>
      </c>
      <c r="E103" s="103">
        <v>9.18</v>
      </c>
      <c r="F103" s="103">
        <v>9.6390000000000011</v>
      </c>
      <c r="G103" s="103">
        <v>10.098000000000001</v>
      </c>
      <c r="H103" s="103">
        <v>10.557</v>
      </c>
      <c r="I103" s="104">
        <v>11.016</v>
      </c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</row>
    <row r="104" spans="1:37" ht="21" x14ac:dyDescent="0.25">
      <c r="A104" s="105" t="s">
        <v>45</v>
      </c>
      <c r="B104" s="137">
        <f>VLOOKUP(A104,НТМК_пакетировка!B:D,3,0)</f>
        <v>30</v>
      </c>
      <c r="C104" s="103">
        <v>10.476000000000001</v>
      </c>
      <c r="D104" s="103">
        <v>11.058000000000002</v>
      </c>
      <c r="E104" s="103">
        <v>11.64</v>
      </c>
      <c r="F104" s="103">
        <v>12.222000000000001</v>
      </c>
      <c r="G104" s="103">
        <v>12.804000000000002</v>
      </c>
      <c r="H104" s="103">
        <v>13.386000000000001</v>
      </c>
      <c r="I104" s="104">
        <v>13.968000000000002</v>
      </c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</row>
    <row r="105" spans="1:37" ht="21" x14ac:dyDescent="0.25">
      <c r="A105" s="105" t="s">
        <v>46</v>
      </c>
      <c r="B105" s="137">
        <f>VLOOKUP(A105,НТМК_пакетировка!B:D,3,0)</f>
        <v>30</v>
      </c>
      <c r="C105" s="103">
        <v>12.69</v>
      </c>
      <c r="D105" s="103">
        <v>13.395</v>
      </c>
      <c r="E105" s="103">
        <v>14.1</v>
      </c>
      <c r="F105" s="103">
        <v>14.805</v>
      </c>
      <c r="G105" s="103">
        <v>15.51</v>
      </c>
      <c r="H105" s="103">
        <v>16.215</v>
      </c>
      <c r="I105" s="104">
        <v>16.919999999999998</v>
      </c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</row>
    <row r="106" spans="1:37" ht="21" x14ac:dyDescent="0.25">
      <c r="A106" s="105" t="s">
        <v>47</v>
      </c>
      <c r="B106" s="138">
        <f>B107</f>
        <v>26</v>
      </c>
      <c r="C106" s="103">
        <v>8.6111999999999984</v>
      </c>
      <c r="D106" s="103">
        <v>9.089599999999999</v>
      </c>
      <c r="E106" s="103">
        <v>9.5679999999999978</v>
      </c>
      <c r="F106" s="103">
        <v>10.046399999999998</v>
      </c>
      <c r="G106" s="103">
        <v>10.524799999999999</v>
      </c>
      <c r="H106" s="103">
        <v>11.003199999999998</v>
      </c>
      <c r="I106" s="104">
        <v>11.481599999999998</v>
      </c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</row>
    <row r="107" spans="1:37" ht="21" x14ac:dyDescent="0.25">
      <c r="A107" s="105" t="s">
        <v>48</v>
      </c>
      <c r="B107" s="137">
        <f>VLOOKUP(A107,НТМК_пакетировка!B:D,3,0)</f>
        <v>26</v>
      </c>
      <c r="C107" s="103">
        <v>10.319400000000002</v>
      </c>
      <c r="D107" s="103">
        <v>10.892700000000003</v>
      </c>
      <c r="E107" s="103">
        <v>11.466000000000003</v>
      </c>
      <c r="F107" s="103">
        <v>12.039300000000003</v>
      </c>
      <c r="G107" s="103">
        <v>12.612600000000004</v>
      </c>
      <c r="H107" s="103">
        <v>13.185900000000004</v>
      </c>
      <c r="I107" s="104">
        <v>13.759200000000003</v>
      </c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</row>
    <row r="108" spans="1:37" ht="21" x14ac:dyDescent="0.25">
      <c r="A108" s="105" t="s">
        <v>49</v>
      </c>
      <c r="B108" s="137">
        <f>VLOOKUP(A108,НТМК_пакетировка!B:D,3,0)</f>
        <v>26</v>
      </c>
      <c r="C108" s="103">
        <v>12.589199999999998</v>
      </c>
      <c r="D108" s="103">
        <v>13.288599999999999</v>
      </c>
      <c r="E108" s="103">
        <v>13.987999999999998</v>
      </c>
      <c r="F108" s="103">
        <v>14.687399999999998</v>
      </c>
      <c r="G108" s="103">
        <v>15.386799999999997</v>
      </c>
      <c r="H108" s="103">
        <v>16.086199999999998</v>
      </c>
      <c r="I108" s="104">
        <v>16.785599999999999</v>
      </c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</row>
    <row r="109" spans="1:37" ht="21" x14ac:dyDescent="0.25">
      <c r="A109" s="105" t="s">
        <v>50</v>
      </c>
      <c r="B109" s="137">
        <f>VLOOKUP(A109,НТМК_пакетировка!B:D,3,0)</f>
        <v>24</v>
      </c>
      <c r="C109" s="103">
        <v>14.536799999999999</v>
      </c>
      <c r="D109" s="103">
        <v>15.3444</v>
      </c>
      <c r="E109" s="103">
        <v>16.152000000000001</v>
      </c>
      <c r="F109" s="103">
        <v>16.959599999999998</v>
      </c>
      <c r="G109" s="103">
        <v>17.767199999999999</v>
      </c>
      <c r="H109" s="103">
        <v>18.5748</v>
      </c>
      <c r="I109" s="104">
        <v>19.382400000000001</v>
      </c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</row>
    <row r="110" spans="1:37" ht="21" x14ac:dyDescent="0.25">
      <c r="A110" s="105" t="s">
        <v>51</v>
      </c>
      <c r="B110" s="137">
        <f>VLOOKUP(A110,НТМК_пакетировка!B:D,3,0)</f>
        <v>23</v>
      </c>
      <c r="C110" s="103">
        <v>17.470800000000001</v>
      </c>
      <c r="D110" s="103">
        <v>18.441400000000002</v>
      </c>
      <c r="E110" s="103">
        <v>19.411999999999999</v>
      </c>
      <c r="F110" s="103">
        <v>20.3826</v>
      </c>
      <c r="G110" s="103">
        <v>21.353200000000001</v>
      </c>
      <c r="H110" s="103">
        <v>22.323800000000002</v>
      </c>
      <c r="I110" s="104">
        <v>23.2944</v>
      </c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</row>
    <row r="111" spans="1:37" ht="21" x14ac:dyDescent="0.25">
      <c r="A111" s="105" t="s">
        <v>52</v>
      </c>
      <c r="B111" s="137">
        <f>VLOOKUP(A111,НТМК_пакетировка!B:D,3,0)</f>
        <v>23</v>
      </c>
      <c r="C111" s="103">
        <v>21.672899999999998</v>
      </c>
      <c r="D111" s="103">
        <v>22.876949999999997</v>
      </c>
      <c r="E111" s="103">
        <v>24.080999999999996</v>
      </c>
      <c r="F111" s="103">
        <v>25.285049999999998</v>
      </c>
      <c r="G111" s="103">
        <v>26.489099999999997</v>
      </c>
      <c r="H111" s="103">
        <v>27.693149999999996</v>
      </c>
      <c r="I111" s="104">
        <v>28.897199999999998</v>
      </c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</row>
    <row r="112" spans="1:37" ht="21" x14ac:dyDescent="0.25">
      <c r="A112" s="105" t="s">
        <v>53</v>
      </c>
      <c r="B112" s="137">
        <f>VLOOKUP(A112,НТМК_пакетировка!B:D,3,0)</f>
        <v>23</v>
      </c>
      <c r="C112" s="103">
        <v>26.558100000000003</v>
      </c>
      <c r="D112" s="103">
        <v>28.033550000000002</v>
      </c>
      <c r="E112" s="103">
        <v>29.509000000000004</v>
      </c>
      <c r="F112" s="103">
        <v>30.984450000000002</v>
      </c>
      <c r="G112" s="103">
        <v>32.459900000000005</v>
      </c>
      <c r="H112" s="103">
        <v>33.935350000000007</v>
      </c>
      <c r="I112" s="104">
        <v>35.410800000000002</v>
      </c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</row>
    <row r="113" spans="1:37" ht="21" x14ac:dyDescent="0.25">
      <c r="A113" s="105" t="s">
        <v>54</v>
      </c>
      <c r="B113" s="138">
        <f>B114</f>
        <v>23</v>
      </c>
      <c r="C113" s="103">
        <v>9.9980999999999991</v>
      </c>
      <c r="D113" s="103">
        <v>10.55355</v>
      </c>
      <c r="E113" s="103">
        <v>11.109</v>
      </c>
      <c r="F113" s="103">
        <v>11.66445</v>
      </c>
      <c r="G113" s="103">
        <v>12.219899999999999</v>
      </c>
      <c r="H113" s="103">
        <v>12.77535</v>
      </c>
      <c r="I113" s="104">
        <v>13.3308</v>
      </c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</row>
    <row r="114" spans="1:37" ht="21" x14ac:dyDescent="0.25">
      <c r="A114" s="105" t="s">
        <v>55</v>
      </c>
      <c r="B114" s="137">
        <f>VLOOKUP(A114,НТМК_пакетировка!B:D,3,0)</f>
        <v>23</v>
      </c>
      <c r="C114" s="103">
        <v>11.757599999999998</v>
      </c>
      <c r="D114" s="103">
        <v>12.410799999999998</v>
      </c>
      <c r="E114" s="103">
        <v>13.063999999999998</v>
      </c>
      <c r="F114" s="103">
        <v>13.717199999999998</v>
      </c>
      <c r="G114" s="103">
        <v>14.370399999999998</v>
      </c>
      <c r="H114" s="103">
        <v>15.023599999999998</v>
      </c>
      <c r="I114" s="104">
        <v>15.676799999999997</v>
      </c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</row>
    <row r="115" spans="1:37" ht="21" x14ac:dyDescent="0.25">
      <c r="A115" s="105" t="s">
        <v>56</v>
      </c>
      <c r="B115" s="137">
        <f>VLOOKUP(A115,НТМК_пакетировка!B:D,3,0)</f>
        <v>23</v>
      </c>
      <c r="C115" s="103">
        <v>14.200199999999999</v>
      </c>
      <c r="D115" s="103">
        <v>14.989099999999999</v>
      </c>
      <c r="E115" s="103">
        <v>15.777999999999999</v>
      </c>
      <c r="F115" s="103">
        <v>16.566899999999997</v>
      </c>
      <c r="G115" s="103">
        <v>17.355799999999999</v>
      </c>
      <c r="H115" s="103">
        <v>18.1447</v>
      </c>
      <c r="I115" s="104">
        <v>18.933599999999998</v>
      </c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</row>
    <row r="116" spans="1:37" ht="21" x14ac:dyDescent="0.25">
      <c r="A116" s="105" t="s">
        <v>57</v>
      </c>
      <c r="B116" s="137">
        <f>VLOOKUP(A116,НТМК_пакетировка!B:D,3,0)</f>
        <v>21</v>
      </c>
      <c r="C116" s="103">
        <v>15.668100000000001</v>
      </c>
      <c r="D116" s="103">
        <v>16.538550000000001</v>
      </c>
      <c r="E116" s="103">
        <v>17.409000000000002</v>
      </c>
      <c r="F116" s="103">
        <v>18.279450000000001</v>
      </c>
      <c r="G116" s="103">
        <v>19.149900000000002</v>
      </c>
      <c r="H116" s="103">
        <v>20.020350000000001</v>
      </c>
      <c r="I116" s="104">
        <v>20.890800000000002</v>
      </c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</row>
    <row r="117" spans="1:37" ht="21" x14ac:dyDescent="0.25">
      <c r="A117" s="105" t="s">
        <v>58</v>
      </c>
      <c r="B117" s="137">
        <f>VLOOKUP(A117,НТМК_пакетировка!B:D,3,0)</f>
        <v>18</v>
      </c>
      <c r="C117" s="103">
        <v>10.578599999999998</v>
      </c>
      <c r="D117" s="103">
        <v>11.166299999999998</v>
      </c>
      <c r="E117" s="103">
        <v>11.753999999999998</v>
      </c>
      <c r="F117" s="103">
        <v>12.341699999999998</v>
      </c>
      <c r="G117" s="103">
        <v>12.929399999999998</v>
      </c>
      <c r="H117" s="103">
        <v>13.517099999999997</v>
      </c>
      <c r="I117" s="104">
        <v>14.104799999999997</v>
      </c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</row>
    <row r="118" spans="1:37" ht="21" x14ac:dyDescent="0.25">
      <c r="A118" s="105" t="s">
        <v>59</v>
      </c>
      <c r="B118" s="137">
        <f>VLOOKUP(A118,НТМК_пакетировка!B:D,3,0)</f>
        <v>18</v>
      </c>
      <c r="C118" s="103">
        <v>12.911400000000002</v>
      </c>
      <c r="D118" s="103">
        <v>13.628700000000004</v>
      </c>
      <c r="E118" s="103">
        <v>14.346000000000004</v>
      </c>
      <c r="F118" s="103">
        <v>15.063300000000003</v>
      </c>
      <c r="G118" s="103">
        <v>15.780600000000003</v>
      </c>
      <c r="H118" s="103">
        <v>16.497900000000005</v>
      </c>
      <c r="I118" s="104">
        <v>17.215200000000003</v>
      </c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</row>
    <row r="119" spans="1:37" ht="21" x14ac:dyDescent="0.25">
      <c r="A119" s="105" t="s">
        <v>60</v>
      </c>
      <c r="B119" s="137">
        <f>VLOOKUP(A119,НТМК_пакетировка!B:D,3,0)</f>
        <v>17</v>
      </c>
      <c r="C119" s="103">
        <v>15.1317</v>
      </c>
      <c r="D119" s="103">
        <v>15.97235</v>
      </c>
      <c r="E119" s="103">
        <v>16.812999999999999</v>
      </c>
      <c r="F119" s="103">
        <v>17.653649999999999</v>
      </c>
      <c r="G119" s="103">
        <v>18.494299999999999</v>
      </c>
      <c r="H119" s="103">
        <v>19.334949999999999</v>
      </c>
      <c r="I119" s="104">
        <v>20.175599999999999</v>
      </c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</row>
    <row r="120" spans="1:37" ht="21" x14ac:dyDescent="0.25">
      <c r="A120" s="105" t="s">
        <v>61</v>
      </c>
      <c r="B120" s="137">
        <f>VLOOKUP(A120,НТМК_пакетировка!B:D,3,0)</f>
        <v>17</v>
      </c>
      <c r="C120" s="103">
        <v>18.099899999999998</v>
      </c>
      <c r="D120" s="103">
        <v>19.105449999999998</v>
      </c>
      <c r="E120" s="103">
        <v>20.110999999999997</v>
      </c>
      <c r="F120" s="103">
        <v>21.11655</v>
      </c>
      <c r="G120" s="103">
        <v>22.1221</v>
      </c>
      <c r="H120" s="103">
        <v>23.127649999999999</v>
      </c>
      <c r="I120" s="104">
        <v>24.133199999999999</v>
      </c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</row>
    <row r="121" spans="1:37" ht="21" x14ac:dyDescent="0.25">
      <c r="A121" s="105" t="s">
        <v>62</v>
      </c>
      <c r="B121" s="137">
        <f>VLOOKUP(A121,НТМК_пакетировка!B:D,3,0)</f>
        <v>15</v>
      </c>
      <c r="C121" s="103">
        <v>11.961</v>
      </c>
      <c r="D121" s="103">
        <v>12.625499999999999</v>
      </c>
      <c r="E121" s="103">
        <v>13.29</v>
      </c>
      <c r="F121" s="103">
        <v>13.954499999999999</v>
      </c>
      <c r="G121" s="103">
        <v>14.619</v>
      </c>
      <c r="H121" s="103">
        <v>15.2835</v>
      </c>
      <c r="I121" s="104">
        <v>15.948</v>
      </c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</row>
    <row r="122" spans="1:37" ht="21" x14ac:dyDescent="0.25">
      <c r="A122" s="105" t="s">
        <v>63</v>
      </c>
      <c r="B122" s="137">
        <f>VLOOKUP(A122,НТМК_пакетировка!B:D,3,0)</f>
        <v>15</v>
      </c>
      <c r="C122" s="103">
        <v>14.404500000000001</v>
      </c>
      <c r="D122" s="103">
        <v>15.204750000000001</v>
      </c>
      <c r="E122" s="103">
        <v>16.004999999999999</v>
      </c>
      <c r="F122" s="103">
        <v>16.805250000000001</v>
      </c>
      <c r="G122" s="103">
        <v>17.605499999999999</v>
      </c>
      <c r="H122" s="103">
        <v>18.405750000000001</v>
      </c>
      <c r="I122" s="104">
        <v>19.206</v>
      </c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</row>
    <row r="123" spans="1:37" ht="21" x14ac:dyDescent="0.25">
      <c r="A123" s="105" t="s">
        <v>64</v>
      </c>
      <c r="B123" s="137">
        <f>VLOOKUP(A123,НТМК_пакетировка!B:D,3,0)</f>
        <v>14</v>
      </c>
      <c r="C123" s="103">
        <v>16.304400000000001</v>
      </c>
      <c r="D123" s="103">
        <v>17.2102</v>
      </c>
      <c r="E123" s="103">
        <v>18.116</v>
      </c>
      <c r="F123" s="103">
        <v>19.021800000000002</v>
      </c>
      <c r="G123" s="103">
        <v>19.927600000000002</v>
      </c>
      <c r="H123" s="103">
        <v>20.833400000000001</v>
      </c>
      <c r="I123" s="104">
        <v>21.7392</v>
      </c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</row>
    <row r="124" spans="1:37" ht="21" x14ac:dyDescent="0.25">
      <c r="A124" s="105" t="s">
        <v>65</v>
      </c>
      <c r="B124" s="137">
        <f>VLOOKUP(A124,НТМК_пакетировка!B:D,3,0)</f>
        <v>12</v>
      </c>
      <c r="C124" s="103">
        <v>17.128799999999998</v>
      </c>
      <c r="D124" s="103">
        <v>18.080399999999997</v>
      </c>
      <c r="E124" s="103">
        <v>19.031999999999996</v>
      </c>
      <c r="F124" s="103">
        <v>19.983599999999999</v>
      </c>
      <c r="G124" s="103">
        <v>20.935199999999998</v>
      </c>
      <c r="H124" s="103">
        <v>21.886799999999997</v>
      </c>
      <c r="I124" s="104">
        <v>22.838399999999996</v>
      </c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</row>
    <row r="125" spans="1:37" ht="21" x14ac:dyDescent="0.25">
      <c r="A125" s="105" t="s">
        <v>66</v>
      </c>
      <c r="B125" s="138">
        <f>B126</f>
        <v>14</v>
      </c>
      <c r="C125" s="103">
        <v>13.356</v>
      </c>
      <c r="D125" s="103">
        <v>14.097999999999999</v>
      </c>
      <c r="E125" s="103">
        <v>14.84</v>
      </c>
      <c r="F125" s="103">
        <v>15.582000000000001</v>
      </c>
      <c r="G125" s="103">
        <v>16.323999999999998</v>
      </c>
      <c r="H125" s="103">
        <v>17.065999999999999</v>
      </c>
      <c r="I125" s="104">
        <v>17.808</v>
      </c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</row>
    <row r="126" spans="1:37" ht="21" x14ac:dyDescent="0.25">
      <c r="A126" s="105" t="s">
        <v>67</v>
      </c>
      <c r="B126" s="137">
        <f>VLOOKUP(A126,НТМК_пакетировка!B:D,3,0)</f>
        <v>14</v>
      </c>
      <c r="C126" s="103">
        <v>15.561</v>
      </c>
      <c r="D126" s="103">
        <v>16.4255</v>
      </c>
      <c r="E126" s="103">
        <v>17.29</v>
      </c>
      <c r="F126" s="103">
        <v>18.154500000000002</v>
      </c>
      <c r="G126" s="103">
        <v>19.019000000000002</v>
      </c>
      <c r="H126" s="103">
        <v>19.883500000000002</v>
      </c>
      <c r="I126" s="104">
        <v>20.748000000000001</v>
      </c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</row>
    <row r="127" spans="1:37" ht="21" x14ac:dyDescent="0.25">
      <c r="A127" s="105" t="s">
        <v>68</v>
      </c>
      <c r="B127" s="137">
        <f>VLOOKUP(A127,НТМК_пакетировка!B:D,3,0)</f>
        <v>14</v>
      </c>
      <c r="C127" s="103">
        <v>18.229318732800003</v>
      </c>
      <c r="D127" s="103">
        <v>19.242058662400002</v>
      </c>
      <c r="E127" s="103">
        <v>20.254798592000004</v>
      </c>
      <c r="F127" s="103">
        <v>21.267538521600002</v>
      </c>
      <c r="G127" s="103">
        <v>22.280278451200004</v>
      </c>
      <c r="H127" s="103">
        <v>23.293018380800003</v>
      </c>
      <c r="I127" s="104">
        <v>24.305758310400002</v>
      </c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</row>
    <row r="128" spans="1:37" ht="21" x14ac:dyDescent="0.25">
      <c r="A128" s="105" t="s">
        <v>69</v>
      </c>
      <c r="B128" s="137">
        <f>VLOOKUP(A128,НТМК_пакетировка!B:D,3,0)</f>
        <v>13</v>
      </c>
      <c r="C128" s="103">
        <v>19.421734737600001</v>
      </c>
      <c r="D128" s="103">
        <v>20.500720000800001</v>
      </c>
      <c r="E128" s="103">
        <v>21.579705264000001</v>
      </c>
      <c r="F128" s="103">
        <v>22.658690527200001</v>
      </c>
      <c r="G128" s="103">
        <v>23.737675790400001</v>
      </c>
      <c r="H128" s="103">
        <v>24.816661053600001</v>
      </c>
      <c r="I128" s="104">
        <v>25.895646316800004</v>
      </c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</row>
    <row r="129" spans="1:37" ht="21" x14ac:dyDescent="0.25">
      <c r="A129" s="105" t="s">
        <v>70</v>
      </c>
      <c r="B129" s="137">
        <f>VLOOKUP(A129,НТМК_пакетировка!B:D,3,0)</f>
        <v>14</v>
      </c>
      <c r="C129" s="103">
        <v>14.389199999999999</v>
      </c>
      <c r="D129" s="103">
        <v>15.188599999999997</v>
      </c>
      <c r="E129" s="103">
        <v>15.987999999999998</v>
      </c>
      <c r="F129" s="103">
        <v>16.787399999999998</v>
      </c>
      <c r="G129" s="103">
        <v>17.586799999999997</v>
      </c>
      <c r="H129" s="103">
        <v>18.386199999999999</v>
      </c>
      <c r="I129" s="104">
        <v>19.185599999999997</v>
      </c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</row>
    <row r="130" spans="1:37" ht="21" x14ac:dyDescent="0.25">
      <c r="A130" s="105" t="s">
        <v>71</v>
      </c>
      <c r="B130" s="137">
        <f>VLOOKUP(A130,НТМК_пакетировка!B:D,3,0)</f>
        <v>13</v>
      </c>
      <c r="C130" s="103">
        <v>16.192800000000002</v>
      </c>
      <c r="D130" s="103">
        <v>17.092400000000001</v>
      </c>
      <c r="E130" s="103">
        <v>17.992000000000001</v>
      </c>
      <c r="F130" s="103">
        <v>18.8916</v>
      </c>
      <c r="G130" s="103">
        <v>19.7912</v>
      </c>
      <c r="H130" s="103">
        <v>20.690800000000003</v>
      </c>
      <c r="I130" s="104">
        <v>21.590400000000002</v>
      </c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</row>
    <row r="131" spans="1:37" ht="21" x14ac:dyDescent="0.25">
      <c r="A131" s="105" t="s">
        <v>72</v>
      </c>
      <c r="B131" s="137">
        <f>VLOOKUP(A131,НТМК_пакетировка!B:D,3,0)</f>
        <v>13</v>
      </c>
      <c r="C131" s="103">
        <v>18.2637</v>
      </c>
      <c r="D131" s="103">
        <v>19.27835</v>
      </c>
      <c r="E131" s="103">
        <v>20.292999999999999</v>
      </c>
      <c r="F131" s="103">
        <v>21.307650000000002</v>
      </c>
      <c r="G131" s="103">
        <v>22.322300000000002</v>
      </c>
      <c r="H131" s="103">
        <v>23.336950000000002</v>
      </c>
      <c r="I131" s="104">
        <v>24.351600000000001</v>
      </c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</row>
    <row r="132" spans="1:37" ht="21" x14ac:dyDescent="0.25">
      <c r="A132" s="105" t="s">
        <v>73</v>
      </c>
      <c r="B132" s="137">
        <f>VLOOKUP(A132,НТМК_пакетировка!B:D,3,0)</f>
        <v>12</v>
      </c>
      <c r="C132" s="103">
        <v>20.334600000000002</v>
      </c>
      <c r="D132" s="103">
        <v>21.464300000000001</v>
      </c>
      <c r="E132" s="103">
        <v>22.594000000000001</v>
      </c>
      <c r="F132" s="103">
        <v>23.723700000000004</v>
      </c>
      <c r="G132" s="103">
        <v>24.853400000000004</v>
      </c>
      <c r="H132" s="103">
        <v>25.983100000000004</v>
      </c>
      <c r="I132" s="104">
        <v>27.112800000000004</v>
      </c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</row>
    <row r="133" spans="1:37" ht="21" x14ac:dyDescent="0.25">
      <c r="A133" s="105" t="s">
        <v>74</v>
      </c>
      <c r="B133" s="137">
        <f>VLOOKUP(A133,НТМК_пакетировка!B:D,3,0)</f>
        <v>12</v>
      </c>
      <c r="C133" s="103">
        <v>22.110630782400005</v>
      </c>
      <c r="D133" s="103">
        <v>23.338999159200004</v>
      </c>
      <c r="E133" s="103">
        <v>24.567367536000006</v>
      </c>
      <c r="F133" s="103">
        <v>25.795735912800005</v>
      </c>
      <c r="G133" s="103">
        <v>27.024104289600004</v>
      </c>
      <c r="H133" s="103">
        <v>28.252472666400006</v>
      </c>
      <c r="I133" s="104">
        <v>29.480841043200005</v>
      </c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</row>
    <row r="134" spans="1:37" ht="21" x14ac:dyDescent="0.25">
      <c r="A134" s="105" t="s">
        <v>75</v>
      </c>
      <c r="B134" s="137">
        <f>VLOOKUP(A134,НТМК_пакетировка!B:D,3,0)</f>
        <v>13</v>
      </c>
      <c r="C134" s="103">
        <v>16.029</v>
      </c>
      <c r="D134" s="103">
        <v>16.919499999999999</v>
      </c>
      <c r="E134" s="103">
        <v>17.809999999999999</v>
      </c>
      <c r="F134" s="103">
        <v>18.700499999999998</v>
      </c>
      <c r="G134" s="103">
        <v>19.590999999999998</v>
      </c>
      <c r="H134" s="103">
        <v>20.4815</v>
      </c>
      <c r="I134" s="104">
        <v>21.372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</row>
    <row r="135" spans="1:37" ht="21" x14ac:dyDescent="0.25">
      <c r="A135" s="105" t="s">
        <v>76</v>
      </c>
      <c r="B135" s="137">
        <f>VLOOKUP(A135,НТМК_пакетировка!B:D,3,0)</f>
        <v>13</v>
      </c>
      <c r="C135" s="103">
        <v>19.971899999999998</v>
      </c>
      <c r="D135" s="103">
        <v>21.081449999999997</v>
      </c>
      <c r="E135" s="103">
        <v>22.190999999999995</v>
      </c>
      <c r="F135" s="103">
        <v>23.300549999999998</v>
      </c>
      <c r="G135" s="103">
        <v>24.410099999999996</v>
      </c>
      <c r="H135" s="103">
        <v>25.519649999999995</v>
      </c>
      <c r="I135" s="104">
        <v>26.629199999999997</v>
      </c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</row>
    <row r="136" spans="1:37" ht="21" x14ac:dyDescent="0.25">
      <c r="A136" s="105" t="s">
        <v>77</v>
      </c>
      <c r="B136" s="137">
        <f>VLOOKUP(A136,НТМК_пакетировка!B:D,3,0)</f>
        <v>12</v>
      </c>
      <c r="C136" s="103">
        <v>21.3948</v>
      </c>
      <c r="D136" s="103">
        <v>22.583400000000001</v>
      </c>
      <c r="E136" s="103">
        <v>23.772000000000002</v>
      </c>
      <c r="F136" s="103">
        <v>24.960600000000003</v>
      </c>
      <c r="G136" s="103">
        <v>26.1492</v>
      </c>
      <c r="H136" s="103">
        <v>27.337800000000001</v>
      </c>
      <c r="I136" s="104">
        <v>28.526400000000002</v>
      </c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</row>
    <row r="137" spans="1:37" ht="21" x14ac:dyDescent="0.25">
      <c r="A137" s="105" t="s">
        <v>78</v>
      </c>
      <c r="B137" s="137">
        <f>VLOOKUP(A137,НТМК_пакетировка!B:D,3,0)</f>
        <v>12</v>
      </c>
      <c r="C137" s="103">
        <v>24.364799999999999</v>
      </c>
      <c r="D137" s="103">
        <v>25.718399999999999</v>
      </c>
      <c r="E137" s="103">
        <v>27.071999999999999</v>
      </c>
      <c r="F137" s="103">
        <v>28.425599999999999</v>
      </c>
      <c r="G137" s="103">
        <v>29.779199999999999</v>
      </c>
      <c r="H137" s="103">
        <v>31.1328</v>
      </c>
      <c r="I137" s="104">
        <v>32.486399999999996</v>
      </c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</row>
    <row r="138" spans="1:37" ht="21" x14ac:dyDescent="0.25">
      <c r="A138" s="105" t="s">
        <v>79</v>
      </c>
      <c r="B138" s="137">
        <f>VLOOKUP(A138,НТМК_пакетировка!B:D,3,0)</f>
        <v>12</v>
      </c>
      <c r="C138" s="103">
        <v>28.666383321599998</v>
      </c>
      <c r="D138" s="103">
        <v>30.258960172799995</v>
      </c>
      <c r="E138" s="103">
        <v>31.851537023999995</v>
      </c>
      <c r="F138" s="103">
        <v>33.444113875199996</v>
      </c>
      <c r="G138" s="103">
        <v>35.036690726399996</v>
      </c>
      <c r="H138" s="103">
        <v>36.629267577599997</v>
      </c>
      <c r="I138" s="104">
        <v>38.221844428799997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</row>
    <row r="139" spans="1:37" ht="21" x14ac:dyDescent="0.25">
      <c r="A139" s="105" t="s">
        <v>80</v>
      </c>
      <c r="B139" s="137">
        <f>VLOOKUP(A139,НТМК_пакетировка!B:D,3,0)</f>
        <v>14</v>
      </c>
      <c r="C139" s="103">
        <v>20.916</v>
      </c>
      <c r="D139" s="103">
        <v>22.077999999999999</v>
      </c>
      <c r="E139" s="103">
        <v>23.24</v>
      </c>
      <c r="F139" s="103">
        <v>24.401999999999997</v>
      </c>
      <c r="G139" s="103">
        <v>25.564</v>
      </c>
      <c r="H139" s="103">
        <v>26.725999999999999</v>
      </c>
      <c r="I139" s="104">
        <v>27.887999999999998</v>
      </c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</row>
    <row r="140" spans="1:37" ht="21" x14ac:dyDescent="0.25">
      <c r="A140" s="105" t="s">
        <v>81</v>
      </c>
      <c r="B140" s="137">
        <f>VLOOKUP(A140,НТМК_пакетировка!B:D,3,0)</f>
        <v>12</v>
      </c>
      <c r="C140" s="103">
        <v>23.990399999999998</v>
      </c>
      <c r="D140" s="103">
        <v>25.323199999999996</v>
      </c>
      <c r="E140" s="103">
        <v>26.655999999999995</v>
      </c>
      <c r="F140" s="103">
        <v>27.988799999999994</v>
      </c>
      <c r="G140" s="103">
        <v>29.321599999999997</v>
      </c>
      <c r="H140" s="103">
        <v>30.654399999999995</v>
      </c>
      <c r="I140" s="104">
        <v>31.987199999999994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</row>
    <row r="141" spans="1:37" ht="21" x14ac:dyDescent="0.25">
      <c r="A141" s="105" t="s">
        <v>82</v>
      </c>
      <c r="B141" s="137">
        <f>VLOOKUP(A141,НТМК_пакетировка!B:D,3,0)</f>
        <v>12</v>
      </c>
      <c r="C141" s="103">
        <v>24.505200000000002</v>
      </c>
      <c r="D141" s="103">
        <v>25.866600000000002</v>
      </c>
      <c r="E141" s="103">
        <v>27.228000000000002</v>
      </c>
      <c r="F141" s="103">
        <v>28.589400000000005</v>
      </c>
      <c r="G141" s="103">
        <v>29.950800000000005</v>
      </c>
      <c r="H141" s="103">
        <v>31.312200000000004</v>
      </c>
      <c r="I141" s="104">
        <v>32.673600000000008</v>
      </c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</row>
    <row r="142" spans="1:37" ht="21" x14ac:dyDescent="0.25">
      <c r="A142" s="105" t="s">
        <v>83</v>
      </c>
      <c r="B142" s="137">
        <f>VLOOKUP(A142,НТМК_пакетировка!B:D,3,0)</f>
        <v>12</v>
      </c>
      <c r="C142" s="103">
        <v>27.928800000000003</v>
      </c>
      <c r="D142" s="103">
        <v>29.480400000000003</v>
      </c>
      <c r="E142" s="103">
        <v>31.032000000000004</v>
      </c>
      <c r="F142" s="103">
        <v>32.583600000000004</v>
      </c>
      <c r="G142" s="103">
        <v>34.135200000000005</v>
      </c>
      <c r="H142" s="103">
        <v>35.686800000000005</v>
      </c>
      <c r="I142" s="104">
        <v>37.238399999999999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</row>
    <row r="143" spans="1:37" ht="21" x14ac:dyDescent="0.25">
      <c r="A143" s="105" t="s">
        <v>84</v>
      </c>
      <c r="B143" s="137">
        <f>VLOOKUP(A143,НТМК_пакетировка!B:D,3,0)</f>
        <v>12</v>
      </c>
      <c r="C143" s="103">
        <v>31.849199999999996</v>
      </c>
      <c r="D143" s="103">
        <v>33.618600000000001</v>
      </c>
      <c r="E143" s="103">
        <v>35.387999999999998</v>
      </c>
      <c r="F143" s="103">
        <v>37.157399999999996</v>
      </c>
      <c r="G143" s="103">
        <v>38.9268</v>
      </c>
      <c r="H143" s="103">
        <v>40.696199999999997</v>
      </c>
      <c r="I143" s="104">
        <v>42.465599999999995</v>
      </c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</row>
    <row r="144" spans="1:37" ht="21" x14ac:dyDescent="0.25">
      <c r="A144" s="105" t="s">
        <v>135</v>
      </c>
      <c r="B144" s="137">
        <f>VLOOKUP(A144,НТМК_пакетировка!B:D,3,0)</f>
        <v>36</v>
      </c>
      <c r="C144" s="103">
        <v>12.441599999999999</v>
      </c>
      <c r="D144" s="103">
        <v>13.132799999999998</v>
      </c>
      <c r="E144" s="103">
        <v>13.823999999999998</v>
      </c>
      <c r="F144" s="103">
        <v>14.515199999999998</v>
      </c>
      <c r="G144" s="103">
        <v>15.206399999999999</v>
      </c>
      <c r="H144" s="103">
        <v>15.897599999999999</v>
      </c>
      <c r="I144" s="104">
        <v>16.588799999999999</v>
      </c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</row>
    <row r="145" spans="1:37" ht="21" x14ac:dyDescent="0.25">
      <c r="A145" s="105" t="s">
        <v>136</v>
      </c>
      <c r="B145" s="137">
        <f>VLOOKUP(A145,НТМК_пакетировка!B:D,3,0)</f>
        <v>36</v>
      </c>
      <c r="C145" s="103">
        <v>16.2972</v>
      </c>
      <c r="D145" s="103">
        <v>17.2026</v>
      </c>
      <c r="E145" s="103">
        <v>18.108000000000001</v>
      </c>
      <c r="F145" s="103">
        <v>19.013400000000001</v>
      </c>
      <c r="G145" s="103">
        <v>19.918800000000001</v>
      </c>
      <c r="H145" s="103">
        <v>20.824200000000001</v>
      </c>
      <c r="I145" s="104">
        <v>21.729599999999998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</row>
    <row r="146" spans="1:37" ht="21" x14ac:dyDescent="0.25">
      <c r="A146" s="105" t="s">
        <v>137</v>
      </c>
      <c r="B146" s="137">
        <f>VLOOKUP(A146,НТМК_пакетировка!B:D,3,0)</f>
        <v>33</v>
      </c>
      <c r="C146" s="103">
        <v>17.225999999999999</v>
      </c>
      <c r="D146" s="103">
        <v>18.183</v>
      </c>
      <c r="E146" s="103">
        <v>19.14</v>
      </c>
      <c r="F146" s="103">
        <v>20.096999999999998</v>
      </c>
      <c r="G146" s="103">
        <v>21.053999999999998</v>
      </c>
      <c r="H146" s="103">
        <v>22.010999999999999</v>
      </c>
      <c r="I146" s="104">
        <v>22.968</v>
      </c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</row>
    <row r="147" spans="1:37" ht="21.75" thickBot="1" x14ac:dyDescent="0.3">
      <c r="A147" s="112" t="s">
        <v>138</v>
      </c>
      <c r="B147" s="137">
        <f>VLOOKUP(A147,НТМК_пакетировка!B:D,3,0)</f>
        <v>27</v>
      </c>
      <c r="C147" s="113">
        <v>18.905399999999997</v>
      </c>
      <c r="D147" s="113">
        <v>19.955699999999997</v>
      </c>
      <c r="E147" s="113">
        <v>21.005999999999997</v>
      </c>
      <c r="F147" s="113">
        <v>22.056299999999997</v>
      </c>
      <c r="G147" s="113">
        <v>23.106599999999997</v>
      </c>
      <c r="H147" s="113">
        <v>24.156899999999997</v>
      </c>
      <c r="I147" s="114">
        <v>25.207199999999993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</row>
    <row r="148" spans="1:37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</row>
    <row r="149" spans="1:37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</row>
    <row r="150" spans="1:37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</row>
    <row r="151" spans="1:37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</row>
    <row r="152" spans="1:37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</row>
    <row r="153" spans="1:37" x14ac:dyDescent="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</row>
    <row r="154" spans="1:37" x14ac:dyDescent="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</row>
    <row r="155" spans="1:37" x14ac:dyDescent="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</row>
    <row r="156" spans="1:37" x14ac:dyDescent="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</row>
    <row r="157" spans="1:37" x14ac:dyDescent="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</row>
    <row r="158" spans="1:37" x14ac:dyDescent="0.2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</row>
    <row r="159" spans="1:37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</row>
    <row r="160" spans="1:37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</row>
    <row r="161" spans="1:37" x14ac:dyDescent="0.2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</row>
    <row r="162" spans="1:37" x14ac:dyDescent="0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</row>
    <row r="163" spans="1:37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</row>
    <row r="164" spans="1:37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</row>
    <row r="165" spans="1:37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</row>
    <row r="166" spans="1:37" x14ac:dyDescent="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</row>
    <row r="167" spans="1:37" x14ac:dyDescent="0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</row>
    <row r="168" spans="1:37" x14ac:dyDescent="0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</row>
    <row r="169" spans="1:37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</row>
    <row r="170" spans="1:37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</row>
    <row r="171" spans="1:37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</row>
    <row r="172" spans="1:37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</row>
    <row r="173" spans="1:37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</row>
    <row r="174" spans="1:37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</row>
    <row r="175" spans="1:37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</row>
    <row r="176" spans="1:37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</row>
    <row r="177" spans="1:37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</row>
    <row r="178" spans="1:37" x14ac:dyDescent="0.2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</row>
    <row r="179" spans="1:37" x14ac:dyDescent="0.2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</row>
    <row r="180" spans="1:37" x14ac:dyDescent="0.2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</row>
    <row r="181" spans="1:37" x14ac:dyDescent="0.2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</row>
    <row r="182" spans="1:37" x14ac:dyDescent="0.2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</row>
    <row r="183" spans="1:37" x14ac:dyDescent="0.2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</row>
    <row r="184" spans="1:37" x14ac:dyDescent="0.2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</row>
    <row r="185" spans="1:37" x14ac:dyDescent="0.2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</row>
    <row r="186" spans="1:37" x14ac:dyDescent="0.2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</row>
    <row r="187" spans="1:37" x14ac:dyDescent="0.2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</row>
    <row r="188" spans="1:37" x14ac:dyDescent="0.2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</row>
    <row r="189" spans="1:37" x14ac:dyDescent="0.2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</row>
    <row r="190" spans="1:37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</row>
    <row r="191" spans="1:37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</row>
    <row r="192" spans="1:37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</row>
    <row r="193" spans="1:37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</row>
    <row r="194" spans="1:37" x14ac:dyDescent="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</row>
    <row r="195" spans="1:37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</row>
    <row r="196" spans="1:37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</row>
    <row r="197" spans="1:37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</row>
    <row r="198" spans="1:37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</row>
    <row r="199" spans="1:37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</row>
    <row r="200" spans="1:37" x14ac:dyDescent="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</row>
    <row r="201" spans="1:37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</row>
    <row r="202" spans="1:37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</row>
    <row r="203" spans="1:37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</row>
    <row r="204" spans="1:37" x14ac:dyDescent="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</row>
    <row r="205" spans="1:37" x14ac:dyDescent="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</row>
    <row r="206" spans="1:37" x14ac:dyDescent="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</row>
    <row r="207" spans="1:37" x14ac:dyDescent="0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</row>
    <row r="208" spans="1:37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</row>
    <row r="209" spans="1:37" x14ac:dyDescent="0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</row>
    <row r="210" spans="1:37" x14ac:dyDescent="0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</row>
    <row r="211" spans="1:37" x14ac:dyDescent="0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</row>
    <row r="212" spans="1:37" x14ac:dyDescent="0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</row>
    <row r="213" spans="1:37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</row>
    <row r="214" spans="1:37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</row>
    <row r="215" spans="1:37" x14ac:dyDescent="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</row>
    <row r="216" spans="1:37" x14ac:dyDescent="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</row>
    <row r="217" spans="1:37" x14ac:dyDescent="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</row>
    <row r="218" spans="1:37" x14ac:dyDescent="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</row>
    <row r="219" spans="1:37" x14ac:dyDescent="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</row>
    <row r="220" spans="1:37" x14ac:dyDescent="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</row>
    <row r="221" spans="1:37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</row>
    <row r="222" spans="1:37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</row>
    <row r="223" spans="1:37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</row>
    <row r="224" spans="1:37" x14ac:dyDescent="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</row>
    <row r="225" spans="1:37" x14ac:dyDescent="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</row>
    <row r="226" spans="1:37" x14ac:dyDescent="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</row>
    <row r="227" spans="1:37" x14ac:dyDescent="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</row>
    <row r="228" spans="1:37" x14ac:dyDescent="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</row>
    <row r="229" spans="1:37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</row>
    <row r="230" spans="1:37" x14ac:dyDescent="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</row>
    <row r="231" spans="1:37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</row>
    <row r="232" spans="1:37" x14ac:dyDescent="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</row>
    <row r="233" spans="1:37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</row>
    <row r="234" spans="1:37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</row>
    <row r="235" spans="1:37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</row>
    <row r="236" spans="1:37" x14ac:dyDescent="0.2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</row>
    <row r="237" spans="1:37" x14ac:dyDescent="0.2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</row>
    <row r="238" spans="1:37" x14ac:dyDescent="0.2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</row>
    <row r="239" spans="1:37" x14ac:dyDescent="0.2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</row>
    <row r="240" spans="1:37" x14ac:dyDescent="0.2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</row>
    <row r="241" spans="1:37" x14ac:dyDescent="0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</row>
    <row r="242" spans="1:37" x14ac:dyDescent="0.2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</row>
    <row r="243" spans="1:37" x14ac:dyDescent="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</row>
    <row r="244" spans="1:37" x14ac:dyDescent="0.2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</row>
    <row r="245" spans="1:37" x14ac:dyDescent="0.2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</row>
    <row r="246" spans="1:37" x14ac:dyDescent="0.2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</row>
    <row r="247" spans="1:37" x14ac:dyDescent="0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</row>
    <row r="248" spans="1:37" x14ac:dyDescent="0.2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</row>
    <row r="249" spans="1:37" x14ac:dyDescent="0.2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</row>
    <row r="250" spans="1:37" x14ac:dyDescent="0.2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</row>
    <row r="251" spans="1:37" x14ac:dyDescent="0.2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</row>
    <row r="252" spans="1:37" x14ac:dyDescent="0.2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</row>
    <row r="253" spans="1:37" x14ac:dyDescent="0.2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</row>
    <row r="254" spans="1:37" x14ac:dyDescent="0.2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</row>
    <row r="255" spans="1:37" x14ac:dyDescent="0.2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</row>
    <row r="256" spans="1:37" x14ac:dyDescent="0.2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</row>
    <row r="257" spans="1:37" x14ac:dyDescent="0.2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</row>
    <row r="258" spans="1:37" x14ac:dyDescent="0.2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</row>
    <row r="259" spans="1:37" x14ac:dyDescent="0.2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</row>
    <row r="260" spans="1:37" x14ac:dyDescent="0.2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</row>
    <row r="261" spans="1:37" x14ac:dyDescent="0.2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</row>
    <row r="262" spans="1:37" x14ac:dyDescent="0.2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</row>
    <row r="263" spans="1:37" x14ac:dyDescent="0.2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</row>
    <row r="264" spans="1:37" x14ac:dyDescent="0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</row>
    <row r="265" spans="1:37" x14ac:dyDescent="0.2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</row>
    <row r="266" spans="1:37" x14ac:dyDescent="0.2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</row>
    <row r="267" spans="1:37" x14ac:dyDescent="0.2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</row>
    <row r="268" spans="1:37" x14ac:dyDescent="0.2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</row>
    <row r="269" spans="1:37" x14ac:dyDescent="0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</row>
    <row r="270" spans="1:37" x14ac:dyDescent="0.2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</row>
    <row r="271" spans="1:37" x14ac:dyDescent="0.2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</row>
    <row r="272" spans="1:37" x14ac:dyDescent="0.2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</row>
    <row r="273" spans="1:37" x14ac:dyDescent="0.2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</row>
    <row r="274" spans="1:37" x14ac:dyDescent="0.2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</row>
    <row r="275" spans="1:37" x14ac:dyDescent="0.2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</row>
    <row r="276" spans="1:37" x14ac:dyDescent="0.2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</row>
    <row r="277" spans="1:37" x14ac:dyDescent="0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</row>
    <row r="278" spans="1:37" x14ac:dyDescent="0.2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</row>
    <row r="279" spans="1:37" x14ac:dyDescent="0.2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</row>
    <row r="280" spans="1:37" x14ac:dyDescent="0.2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</row>
    <row r="281" spans="1:37" x14ac:dyDescent="0.2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</row>
    <row r="282" spans="1:37" x14ac:dyDescent="0.2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</row>
    <row r="283" spans="1:37" x14ac:dyDescent="0.2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</row>
    <row r="284" spans="1:37" x14ac:dyDescent="0.2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</row>
    <row r="285" spans="1:37" x14ac:dyDescent="0.2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</row>
    <row r="286" spans="1:37" x14ac:dyDescent="0.2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</row>
    <row r="287" spans="1:37" x14ac:dyDescent="0.2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</row>
    <row r="288" spans="1:37" x14ac:dyDescent="0.2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</row>
    <row r="289" spans="1:37" x14ac:dyDescent="0.2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</row>
    <row r="290" spans="1:37" x14ac:dyDescent="0.2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</row>
    <row r="291" spans="1:37" x14ac:dyDescent="0.2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</row>
    <row r="292" spans="1:37" x14ac:dyDescent="0.2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</row>
    <row r="293" spans="1:37" x14ac:dyDescent="0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</row>
    <row r="294" spans="1:37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</row>
    <row r="295" spans="1:37" x14ac:dyDescent="0.2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</row>
    <row r="296" spans="1:37" x14ac:dyDescent="0.2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</row>
    <row r="297" spans="1:37" x14ac:dyDescent="0.2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</row>
    <row r="298" spans="1:37" x14ac:dyDescent="0.2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</row>
    <row r="299" spans="1:37" x14ac:dyDescent="0.2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</row>
    <row r="300" spans="1:37" x14ac:dyDescent="0.2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</row>
    <row r="301" spans="1:37" x14ac:dyDescent="0.2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</row>
    <row r="302" spans="1:37" x14ac:dyDescent="0.2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</row>
    <row r="303" spans="1:37" x14ac:dyDescent="0.2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</row>
    <row r="304" spans="1:37" x14ac:dyDescent="0.2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</row>
    <row r="305" spans="1:37" x14ac:dyDescent="0.2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</row>
    <row r="306" spans="1:37" x14ac:dyDescent="0.2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</row>
    <row r="307" spans="1:37" x14ac:dyDescent="0.2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</row>
    <row r="308" spans="1:37" x14ac:dyDescent="0.2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</row>
    <row r="309" spans="1:37" x14ac:dyDescent="0.2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</row>
    <row r="310" spans="1:37" x14ac:dyDescent="0.2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</row>
    <row r="311" spans="1:37" x14ac:dyDescent="0.2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</row>
    <row r="312" spans="1:37" x14ac:dyDescent="0.2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</row>
    <row r="313" spans="1:37" x14ac:dyDescent="0.2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</row>
    <row r="314" spans="1:37" x14ac:dyDescent="0.2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</row>
    <row r="315" spans="1:37" x14ac:dyDescent="0.2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</row>
    <row r="316" spans="1:37" x14ac:dyDescent="0.2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</row>
    <row r="317" spans="1:37" x14ac:dyDescent="0.2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</row>
    <row r="318" spans="1:37" x14ac:dyDescent="0.2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</row>
    <row r="319" spans="1:37" x14ac:dyDescent="0.2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</row>
    <row r="320" spans="1:37" x14ac:dyDescent="0.2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</row>
    <row r="321" spans="1:37" x14ac:dyDescent="0.2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</row>
    <row r="322" spans="1:37" x14ac:dyDescent="0.2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</row>
    <row r="323" spans="1:37" x14ac:dyDescent="0.2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</row>
    <row r="324" spans="1:37" x14ac:dyDescent="0.2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</row>
    <row r="325" spans="1:37" x14ac:dyDescent="0.2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</row>
    <row r="326" spans="1:37" x14ac:dyDescent="0.2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</row>
    <row r="327" spans="1:37" x14ac:dyDescent="0.2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</row>
    <row r="328" spans="1:37" x14ac:dyDescent="0.2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</row>
    <row r="329" spans="1:37" x14ac:dyDescent="0.2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</row>
    <row r="330" spans="1:37" x14ac:dyDescent="0.2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</row>
    <row r="331" spans="1:37" x14ac:dyDescent="0.2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</row>
    <row r="332" spans="1:37" x14ac:dyDescent="0.2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</row>
    <row r="333" spans="1:37" x14ac:dyDescent="0.2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</row>
    <row r="334" spans="1:37" x14ac:dyDescent="0.2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</row>
    <row r="335" spans="1:37" x14ac:dyDescent="0.2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</row>
    <row r="336" spans="1:37" x14ac:dyDescent="0.2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</row>
    <row r="337" spans="1:37" x14ac:dyDescent="0.2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</row>
    <row r="338" spans="1:37" x14ac:dyDescent="0.2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</row>
    <row r="339" spans="1:37" x14ac:dyDescent="0.2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</row>
    <row r="340" spans="1:37" x14ac:dyDescent="0.2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</row>
    <row r="341" spans="1:37" x14ac:dyDescent="0.2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</row>
    <row r="342" spans="1:37" x14ac:dyDescent="0.2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</row>
    <row r="343" spans="1:37" x14ac:dyDescent="0.2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</row>
    <row r="344" spans="1:37" x14ac:dyDescent="0.2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</row>
    <row r="345" spans="1:37" x14ac:dyDescent="0.2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</row>
    <row r="346" spans="1:37" x14ac:dyDescent="0.2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</row>
    <row r="347" spans="1:37" x14ac:dyDescent="0.2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</row>
    <row r="348" spans="1:37" x14ac:dyDescent="0.2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</row>
    <row r="349" spans="1:37" x14ac:dyDescent="0.2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</row>
    <row r="350" spans="1:37" x14ac:dyDescent="0.2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</row>
    <row r="351" spans="1:37" x14ac:dyDescent="0.2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</row>
    <row r="352" spans="1:37" x14ac:dyDescent="0.2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</row>
    <row r="353" spans="1:37" x14ac:dyDescent="0.2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</row>
    <row r="354" spans="1:37" x14ac:dyDescent="0.2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</row>
    <row r="355" spans="1:37" x14ac:dyDescent="0.2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</row>
    <row r="356" spans="1:37" x14ac:dyDescent="0.2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</row>
    <row r="357" spans="1:37" x14ac:dyDescent="0.2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</row>
    <row r="358" spans="1:37" x14ac:dyDescent="0.2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</row>
    <row r="359" spans="1:37" x14ac:dyDescent="0.2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</row>
    <row r="360" spans="1:37" x14ac:dyDescent="0.2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</row>
    <row r="361" spans="1:37" x14ac:dyDescent="0.2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</row>
    <row r="362" spans="1:37" x14ac:dyDescent="0.2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</row>
    <row r="363" spans="1:37" x14ac:dyDescent="0.2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</row>
    <row r="364" spans="1:37" x14ac:dyDescent="0.2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</row>
    <row r="365" spans="1:37" x14ac:dyDescent="0.2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</row>
    <row r="366" spans="1:37" x14ac:dyDescent="0.2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</row>
    <row r="367" spans="1:37" x14ac:dyDescent="0.2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</row>
    <row r="368" spans="1:37" x14ac:dyDescent="0.2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</row>
    <row r="369" spans="1:37" x14ac:dyDescent="0.2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</row>
    <row r="370" spans="1:37" x14ac:dyDescent="0.2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</row>
    <row r="371" spans="1:37" x14ac:dyDescent="0.2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</row>
    <row r="372" spans="1:37" x14ac:dyDescent="0.2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</row>
    <row r="373" spans="1:37" x14ac:dyDescent="0.2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</row>
    <row r="374" spans="1:37" x14ac:dyDescent="0.2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</row>
    <row r="375" spans="1:37" x14ac:dyDescent="0.2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</row>
    <row r="376" spans="1:37" x14ac:dyDescent="0.2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</row>
    <row r="377" spans="1:37" x14ac:dyDescent="0.2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</row>
    <row r="378" spans="1:37" x14ac:dyDescent="0.2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</row>
    <row r="379" spans="1:37" x14ac:dyDescent="0.2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</row>
    <row r="380" spans="1:37" x14ac:dyDescent="0.2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</row>
    <row r="381" spans="1:37" x14ac:dyDescent="0.2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</row>
    <row r="382" spans="1:37" x14ac:dyDescent="0.2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</row>
    <row r="383" spans="1:37" x14ac:dyDescent="0.2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</row>
    <row r="384" spans="1:37" x14ac:dyDescent="0.2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</row>
    <row r="385" spans="1:37" x14ac:dyDescent="0.2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</row>
    <row r="386" spans="1:37" x14ac:dyDescent="0.2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</row>
    <row r="387" spans="1:37" x14ac:dyDescent="0.2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</row>
    <row r="388" spans="1:37" x14ac:dyDescent="0.2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</row>
    <row r="389" spans="1:37" x14ac:dyDescent="0.2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</row>
    <row r="390" spans="1:37" x14ac:dyDescent="0.2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</row>
    <row r="391" spans="1:37" x14ac:dyDescent="0.2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</row>
    <row r="392" spans="1:37" x14ac:dyDescent="0.2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</row>
    <row r="393" spans="1:37" x14ac:dyDescent="0.2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</row>
    <row r="394" spans="1:37" x14ac:dyDescent="0.2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</row>
    <row r="395" spans="1:37" x14ac:dyDescent="0.2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</row>
    <row r="396" spans="1:37" x14ac:dyDescent="0.2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</row>
    <row r="397" spans="1:37" x14ac:dyDescent="0.2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</row>
    <row r="398" spans="1:37" x14ac:dyDescent="0.2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</row>
    <row r="399" spans="1:37" x14ac:dyDescent="0.2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</row>
    <row r="400" spans="1:37" x14ac:dyDescent="0.2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</row>
    <row r="401" spans="1:37" x14ac:dyDescent="0.2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</row>
    <row r="402" spans="1:37" x14ac:dyDescent="0.2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</row>
    <row r="403" spans="1:37" x14ac:dyDescent="0.2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</row>
    <row r="404" spans="1:37" x14ac:dyDescent="0.2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</row>
    <row r="405" spans="1:37" x14ac:dyDescent="0.2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</row>
    <row r="406" spans="1:37" x14ac:dyDescent="0.2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</row>
    <row r="407" spans="1:37" x14ac:dyDescent="0.2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</row>
    <row r="408" spans="1:37" x14ac:dyDescent="0.2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</row>
    <row r="409" spans="1:37" x14ac:dyDescent="0.2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</row>
    <row r="410" spans="1:37" x14ac:dyDescent="0.2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</row>
    <row r="411" spans="1:37" x14ac:dyDescent="0.2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</row>
    <row r="412" spans="1:37" x14ac:dyDescent="0.2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</row>
    <row r="413" spans="1:37" x14ac:dyDescent="0.2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</row>
    <row r="414" spans="1:37" x14ac:dyDescent="0.2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</row>
    <row r="415" spans="1:37" x14ac:dyDescent="0.2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</row>
    <row r="416" spans="1:37" x14ac:dyDescent="0.2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</row>
    <row r="417" spans="1:37" x14ac:dyDescent="0.2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</row>
    <row r="418" spans="1:37" x14ac:dyDescent="0.2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</row>
    <row r="419" spans="1:37" x14ac:dyDescent="0.2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</row>
    <row r="420" spans="1:37" x14ac:dyDescent="0.2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</row>
    <row r="421" spans="1:37" x14ac:dyDescent="0.2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</row>
    <row r="422" spans="1:37" x14ac:dyDescent="0.2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</row>
    <row r="423" spans="1:37" x14ac:dyDescent="0.2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</row>
    <row r="424" spans="1:37" x14ac:dyDescent="0.2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/>
    </row>
    <row r="425" spans="1:37" x14ac:dyDescent="0.2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</row>
    <row r="426" spans="1:37" x14ac:dyDescent="0.2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</row>
    <row r="427" spans="1:37" x14ac:dyDescent="0.2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</row>
    <row r="428" spans="1:37" x14ac:dyDescent="0.2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</row>
    <row r="429" spans="1:37" x14ac:dyDescent="0.2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</row>
    <row r="430" spans="1:37" x14ac:dyDescent="0.2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</row>
    <row r="431" spans="1:37" x14ac:dyDescent="0.2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</row>
    <row r="432" spans="1:37" x14ac:dyDescent="0.2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</row>
    <row r="433" spans="1:37" x14ac:dyDescent="0.2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</row>
    <row r="434" spans="1:37" x14ac:dyDescent="0.2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</row>
    <row r="435" spans="1:37" x14ac:dyDescent="0.2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</row>
    <row r="436" spans="1:37" x14ac:dyDescent="0.2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</row>
    <row r="437" spans="1:37" x14ac:dyDescent="0.2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</row>
    <row r="438" spans="1:37" x14ac:dyDescent="0.2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</row>
    <row r="439" spans="1:37" x14ac:dyDescent="0.2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</row>
    <row r="440" spans="1:37" x14ac:dyDescent="0.2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</row>
    <row r="441" spans="1:37" x14ac:dyDescent="0.2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</row>
    <row r="442" spans="1:37" x14ac:dyDescent="0.2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</row>
    <row r="443" spans="1:37" x14ac:dyDescent="0.2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</row>
    <row r="444" spans="1:37" x14ac:dyDescent="0.2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</row>
    <row r="445" spans="1:37" x14ac:dyDescent="0.2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</row>
    <row r="446" spans="1:37" x14ac:dyDescent="0.2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</row>
    <row r="447" spans="1:37" x14ac:dyDescent="0.2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</row>
    <row r="448" spans="1:37" x14ac:dyDescent="0.2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</row>
    <row r="449" spans="1:37" x14ac:dyDescent="0.2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</row>
    <row r="450" spans="1:37" x14ac:dyDescent="0.2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</row>
    <row r="451" spans="1:37" x14ac:dyDescent="0.2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</row>
    <row r="452" spans="1:37" x14ac:dyDescent="0.2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</row>
    <row r="453" spans="1:37" x14ac:dyDescent="0.2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</row>
    <row r="454" spans="1:37" x14ac:dyDescent="0.2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I454" s="47"/>
      <c r="AJ454" s="47"/>
      <c r="AK454" s="47"/>
    </row>
    <row r="455" spans="1:37" x14ac:dyDescent="0.2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  <c r="AK455" s="47"/>
    </row>
    <row r="456" spans="1:37" x14ac:dyDescent="0.2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47"/>
      <c r="AJ456" s="47"/>
      <c r="AK456" s="47"/>
    </row>
    <row r="457" spans="1:37" x14ac:dyDescent="0.2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  <c r="AK457" s="47"/>
    </row>
    <row r="458" spans="1:37" x14ac:dyDescent="0.2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  <c r="AK458" s="47"/>
    </row>
    <row r="459" spans="1:37" x14ac:dyDescent="0.2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</row>
    <row r="460" spans="1:37" x14ac:dyDescent="0.2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</row>
    <row r="461" spans="1:37" x14ac:dyDescent="0.2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7"/>
    </row>
    <row r="462" spans="1:37" x14ac:dyDescent="0.2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</row>
    <row r="463" spans="1:37" x14ac:dyDescent="0.2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47"/>
      <c r="AJ463" s="47"/>
      <c r="AK463" s="47"/>
    </row>
    <row r="464" spans="1:37" x14ac:dyDescent="0.2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/>
    </row>
    <row r="465" spans="1:37" x14ac:dyDescent="0.2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I465" s="47"/>
      <c r="AJ465" s="47"/>
      <c r="AK465" s="47"/>
    </row>
    <row r="466" spans="1:37" x14ac:dyDescent="0.2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  <c r="AK466" s="47"/>
    </row>
    <row r="467" spans="1:37" x14ac:dyDescent="0.2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</row>
    <row r="468" spans="1:37" x14ac:dyDescent="0.2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</row>
    <row r="469" spans="1:37" x14ac:dyDescent="0.2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</row>
    <row r="470" spans="1:37" x14ac:dyDescent="0.2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</row>
    <row r="471" spans="1:37" x14ac:dyDescent="0.2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</row>
    <row r="472" spans="1:37" x14ac:dyDescent="0.2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</row>
    <row r="473" spans="1:37" x14ac:dyDescent="0.2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</row>
    <row r="474" spans="1:37" x14ac:dyDescent="0.2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  <c r="AJ474" s="47"/>
      <c r="AK474" s="47"/>
    </row>
    <row r="475" spans="1:37" x14ac:dyDescent="0.2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  <c r="AI475" s="47"/>
      <c r="AJ475" s="47"/>
      <c r="AK475" s="47"/>
    </row>
    <row r="476" spans="1:37" x14ac:dyDescent="0.2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I476" s="47"/>
      <c r="AJ476" s="47"/>
      <c r="AK476" s="47"/>
    </row>
    <row r="477" spans="1:37" x14ac:dyDescent="0.2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</row>
    <row r="478" spans="1:37" x14ac:dyDescent="0.2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  <c r="AK478" s="47"/>
    </row>
    <row r="479" spans="1:37" x14ac:dyDescent="0.2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47"/>
      <c r="AJ479" s="47"/>
      <c r="AK479" s="47"/>
    </row>
    <row r="480" spans="1:37" x14ac:dyDescent="0.2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7"/>
      <c r="AK480" s="47"/>
    </row>
    <row r="481" spans="1:37" x14ac:dyDescent="0.2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</row>
    <row r="482" spans="1:37" x14ac:dyDescent="0.2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  <c r="AK482" s="47"/>
    </row>
    <row r="483" spans="1:37" x14ac:dyDescent="0.2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  <c r="AK483" s="47"/>
    </row>
    <row r="484" spans="1:37" x14ac:dyDescent="0.2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I484" s="47"/>
      <c r="AJ484" s="47"/>
      <c r="AK484" s="47"/>
    </row>
    <row r="485" spans="1:37" x14ac:dyDescent="0.2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47"/>
      <c r="AJ485" s="47"/>
      <c r="AK485" s="47"/>
    </row>
    <row r="486" spans="1:37" x14ac:dyDescent="0.2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</row>
    <row r="487" spans="1:37" x14ac:dyDescent="0.2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</row>
    <row r="488" spans="1:37" x14ac:dyDescent="0.2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I488" s="47"/>
      <c r="AJ488" s="47"/>
      <c r="AK488" s="47"/>
    </row>
    <row r="489" spans="1:37" x14ac:dyDescent="0.2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I489" s="47"/>
      <c r="AJ489" s="47"/>
      <c r="AK489" s="47"/>
    </row>
    <row r="490" spans="1:37" x14ac:dyDescent="0.2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  <c r="AI490" s="47"/>
      <c r="AJ490" s="47"/>
      <c r="AK490" s="47"/>
    </row>
    <row r="491" spans="1:37" x14ac:dyDescent="0.2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  <c r="AK491" s="47"/>
    </row>
    <row r="492" spans="1:37" x14ac:dyDescent="0.2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/>
    </row>
    <row r="493" spans="1:37" x14ac:dyDescent="0.2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</row>
    <row r="494" spans="1:37" x14ac:dyDescent="0.2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</row>
    <row r="495" spans="1:37" x14ac:dyDescent="0.2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  <c r="AJ495" s="47"/>
      <c r="AK495" s="47"/>
    </row>
    <row r="496" spans="1:37" x14ac:dyDescent="0.2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  <c r="AK496" s="47"/>
    </row>
    <row r="497" spans="1:37" x14ac:dyDescent="0.2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  <c r="AI497" s="47"/>
      <c r="AJ497" s="47"/>
      <c r="AK497" s="47"/>
    </row>
    <row r="498" spans="1:37" x14ac:dyDescent="0.2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  <c r="AI498" s="47"/>
      <c r="AJ498" s="47"/>
      <c r="AK498" s="47"/>
    </row>
    <row r="499" spans="1:37" x14ac:dyDescent="0.2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I499" s="47"/>
      <c r="AJ499" s="47"/>
      <c r="AK499" s="47"/>
    </row>
    <row r="500" spans="1:37" x14ac:dyDescent="0.2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  <c r="AI500" s="47"/>
      <c r="AJ500" s="47"/>
      <c r="AK500" s="47"/>
    </row>
    <row r="501" spans="1:37" x14ac:dyDescent="0.2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7"/>
      <c r="AI501" s="47"/>
      <c r="AJ501" s="47"/>
      <c r="AK501" s="47"/>
    </row>
    <row r="502" spans="1:37" x14ac:dyDescent="0.2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  <c r="AI502" s="47"/>
      <c r="AJ502" s="47"/>
      <c r="AK502" s="47"/>
    </row>
    <row r="503" spans="1:37" x14ac:dyDescent="0.2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47"/>
      <c r="AJ503" s="47"/>
      <c r="AK503" s="47"/>
    </row>
    <row r="504" spans="1:37" x14ac:dyDescent="0.2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I504" s="47"/>
      <c r="AJ504" s="47"/>
      <c r="AK504" s="47"/>
    </row>
    <row r="505" spans="1:37" x14ac:dyDescent="0.2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  <c r="AK505" s="47"/>
    </row>
    <row r="506" spans="1:37" x14ac:dyDescent="0.2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I506" s="47"/>
      <c r="AJ506" s="47"/>
      <c r="AK506" s="47"/>
    </row>
    <row r="507" spans="1:37" x14ac:dyDescent="0.2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I507" s="47"/>
      <c r="AJ507" s="47"/>
      <c r="AK507" s="47"/>
    </row>
    <row r="508" spans="1:37" x14ac:dyDescent="0.2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47"/>
      <c r="AJ508" s="47"/>
      <c r="AK508" s="47"/>
    </row>
    <row r="509" spans="1:37" x14ac:dyDescent="0.2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</row>
    <row r="510" spans="1:37" x14ac:dyDescent="0.2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  <c r="AI510" s="47"/>
      <c r="AJ510" s="47"/>
      <c r="AK510" s="47"/>
    </row>
    <row r="511" spans="1:37" x14ac:dyDescent="0.2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  <c r="AI511" s="47"/>
      <c r="AJ511" s="47"/>
      <c r="AK511" s="47"/>
    </row>
    <row r="512" spans="1:37" x14ac:dyDescent="0.2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  <c r="AI512" s="47"/>
      <c r="AJ512" s="47"/>
      <c r="AK512" s="47"/>
    </row>
    <row r="513" spans="1:37" x14ac:dyDescent="0.2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7"/>
    </row>
    <row r="514" spans="1:37" x14ac:dyDescent="0.2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</row>
    <row r="515" spans="1:37" x14ac:dyDescent="0.2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</row>
    <row r="516" spans="1:37" x14ac:dyDescent="0.2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  <c r="AJ516" s="47"/>
      <c r="AK516" s="47"/>
    </row>
    <row r="517" spans="1:37" x14ac:dyDescent="0.2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</row>
    <row r="518" spans="1:37" x14ac:dyDescent="0.2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  <c r="AK518" s="47"/>
    </row>
    <row r="519" spans="1:37" x14ac:dyDescent="0.2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</row>
    <row r="520" spans="1:37" x14ac:dyDescent="0.2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  <c r="AI520" s="47"/>
      <c r="AJ520" s="47"/>
      <c r="AK520" s="47"/>
    </row>
    <row r="521" spans="1:37" x14ac:dyDescent="0.2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  <c r="AI521" s="47"/>
      <c r="AJ521" s="47"/>
      <c r="AK521" s="47"/>
    </row>
    <row r="522" spans="1:37" x14ac:dyDescent="0.2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  <c r="AK522" s="47"/>
    </row>
    <row r="523" spans="1:37" x14ac:dyDescent="0.2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  <c r="AI523" s="47"/>
      <c r="AJ523" s="47"/>
      <c r="AK523" s="47"/>
    </row>
    <row r="524" spans="1:37" x14ac:dyDescent="0.2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  <c r="AK524" s="47"/>
    </row>
    <row r="525" spans="1:37" x14ac:dyDescent="0.2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  <c r="AK525" s="47"/>
    </row>
    <row r="526" spans="1:37" x14ac:dyDescent="0.2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  <c r="AI526" s="47"/>
      <c r="AJ526" s="47"/>
      <c r="AK526" s="47"/>
    </row>
    <row r="527" spans="1:37" x14ac:dyDescent="0.2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47"/>
      <c r="AJ527" s="47"/>
      <c r="AK527" s="47"/>
    </row>
    <row r="528" spans="1:37" x14ac:dyDescent="0.2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47"/>
      <c r="AJ528" s="47"/>
      <c r="AK528" s="47"/>
    </row>
    <row r="529" spans="1:37" x14ac:dyDescent="0.2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</row>
    <row r="530" spans="1:37" x14ac:dyDescent="0.2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</row>
    <row r="531" spans="1:37" x14ac:dyDescent="0.2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  <c r="AK531" s="47"/>
    </row>
    <row r="532" spans="1:37" x14ac:dyDescent="0.2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47"/>
      <c r="AJ532" s="47"/>
      <c r="AK532" s="47"/>
    </row>
    <row r="533" spans="1:37" x14ac:dyDescent="0.2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  <c r="AK533" s="47"/>
    </row>
    <row r="534" spans="1:37" x14ac:dyDescent="0.2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47"/>
      <c r="AJ534" s="47"/>
      <c r="AK534" s="47"/>
    </row>
    <row r="535" spans="1:37" x14ac:dyDescent="0.2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</row>
    <row r="536" spans="1:37" x14ac:dyDescent="0.2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  <c r="AK536" s="47"/>
    </row>
    <row r="537" spans="1:37" x14ac:dyDescent="0.2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  <c r="AK537" s="47"/>
    </row>
    <row r="538" spans="1:37" x14ac:dyDescent="0.2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</row>
    <row r="539" spans="1:37" x14ac:dyDescent="0.2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</row>
    <row r="540" spans="1:37" x14ac:dyDescent="0.2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</row>
    <row r="541" spans="1:37" x14ac:dyDescent="0.2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47"/>
      <c r="AJ541" s="47"/>
      <c r="AK541" s="47"/>
    </row>
    <row r="542" spans="1:37" x14ac:dyDescent="0.2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</row>
    <row r="543" spans="1:37" x14ac:dyDescent="0.2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</row>
    <row r="544" spans="1:37" x14ac:dyDescent="0.2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</row>
    <row r="545" spans="1:37" x14ac:dyDescent="0.2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</row>
    <row r="546" spans="1:37" x14ac:dyDescent="0.2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</row>
    <row r="547" spans="1:37" x14ac:dyDescent="0.2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47"/>
      <c r="AJ547" s="47"/>
      <c r="AK547" s="47"/>
    </row>
    <row r="548" spans="1:37" x14ac:dyDescent="0.2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  <c r="AK548" s="47"/>
    </row>
    <row r="549" spans="1:37" x14ac:dyDescent="0.2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</row>
    <row r="550" spans="1:37" x14ac:dyDescent="0.2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7"/>
      <c r="AK550" s="47"/>
    </row>
    <row r="551" spans="1:37" x14ac:dyDescent="0.2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  <c r="AK551" s="47"/>
    </row>
    <row r="552" spans="1:37" x14ac:dyDescent="0.2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  <c r="AI552" s="47"/>
      <c r="AJ552" s="47"/>
      <c r="AK552" s="47"/>
    </row>
    <row r="553" spans="1:37" x14ac:dyDescent="0.2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  <c r="AK553" s="47"/>
    </row>
    <row r="554" spans="1:37" x14ac:dyDescent="0.2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  <c r="AK554" s="47"/>
    </row>
    <row r="555" spans="1:37" x14ac:dyDescent="0.2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</row>
    <row r="556" spans="1:37" x14ac:dyDescent="0.2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</row>
    <row r="557" spans="1:37" x14ac:dyDescent="0.2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47"/>
      <c r="AJ557" s="47"/>
      <c r="AK557" s="47"/>
    </row>
    <row r="558" spans="1:37" x14ac:dyDescent="0.2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</row>
    <row r="559" spans="1:37" x14ac:dyDescent="0.2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</row>
    <row r="560" spans="1:37" x14ac:dyDescent="0.2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  <c r="AK560" s="47"/>
    </row>
    <row r="561" spans="1:37" x14ac:dyDescent="0.2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</row>
    <row r="562" spans="1:37" x14ac:dyDescent="0.2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47"/>
      <c r="AJ562" s="47"/>
      <c r="AK562" s="47"/>
    </row>
    <row r="563" spans="1:37" x14ac:dyDescent="0.2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  <c r="AI563" s="47"/>
      <c r="AJ563" s="47"/>
      <c r="AK563" s="47"/>
    </row>
    <row r="564" spans="1:37" x14ac:dyDescent="0.2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</row>
    <row r="565" spans="1:37" x14ac:dyDescent="0.2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</row>
    <row r="566" spans="1:37" x14ac:dyDescent="0.2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</row>
    <row r="567" spans="1:37" x14ac:dyDescent="0.2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  <c r="AK567" s="47"/>
    </row>
    <row r="568" spans="1:37" x14ac:dyDescent="0.2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  <c r="AI568" s="47"/>
      <c r="AJ568" s="47"/>
      <c r="AK568" s="47"/>
    </row>
    <row r="569" spans="1:37" x14ac:dyDescent="0.2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  <c r="AI569" s="47"/>
      <c r="AJ569" s="47"/>
      <c r="AK569" s="47"/>
    </row>
    <row r="570" spans="1:37" x14ac:dyDescent="0.2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</row>
    <row r="571" spans="1:37" x14ac:dyDescent="0.2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47"/>
      <c r="AJ571" s="47"/>
      <c r="AK571" s="47"/>
    </row>
    <row r="572" spans="1:37" x14ac:dyDescent="0.2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  <c r="AI572" s="47"/>
      <c r="AJ572" s="47"/>
      <c r="AK572" s="47"/>
    </row>
    <row r="573" spans="1:37" x14ac:dyDescent="0.2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</row>
    <row r="574" spans="1:37" x14ac:dyDescent="0.2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  <c r="AK574" s="47"/>
    </row>
    <row r="575" spans="1:37" x14ac:dyDescent="0.2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  <c r="AK575" s="47"/>
    </row>
    <row r="576" spans="1:37" x14ac:dyDescent="0.2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47"/>
      <c r="AJ576" s="47"/>
      <c r="AK576" s="47"/>
    </row>
    <row r="577" spans="1:37" x14ac:dyDescent="0.2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47"/>
      <c r="AJ577" s="47"/>
      <c r="AK577" s="47"/>
    </row>
    <row r="578" spans="1:37" x14ac:dyDescent="0.2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</row>
    <row r="579" spans="1:37" x14ac:dyDescent="0.2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/>
    </row>
    <row r="580" spans="1:37" x14ac:dyDescent="0.2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47"/>
      <c r="AJ580" s="47"/>
      <c r="AK580" s="47"/>
    </row>
    <row r="581" spans="1:37" x14ac:dyDescent="0.2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</row>
    <row r="582" spans="1:37" x14ac:dyDescent="0.2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  <c r="AK582" s="47"/>
    </row>
    <row r="583" spans="1:37" x14ac:dyDescent="0.2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</row>
    <row r="584" spans="1:37" x14ac:dyDescent="0.2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  <c r="AI584" s="47"/>
      <c r="AJ584" s="47"/>
      <c r="AK584" s="47"/>
    </row>
    <row r="585" spans="1:37" x14ac:dyDescent="0.2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/>
    </row>
    <row r="586" spans="1:37" x14ac:dyDescent="0.2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47"/>
      <c r="AJ586" s="47"/>
      <c r="AK586" s="47"/>
    </row>
    <row r="587" spans="1:37" x14ac:dyDescent="0.2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  <c r="AI587" s="47"/>
      <c r="AJ587" s="47"/>
      <c r="AK587" s="47"/>
    </row>
    <row r="588" spans="1:37" x14ac:dyDescent="0.2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  <c r="AI588" s="47"/>
      <c r="AJ588" s="47"/>
      <c r="AK588" s="47"/>
    </row>
    <row r="589" spans="1:37" x14ac:dyDescent="0.2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  <c r="AI589" s="47"/>
      <c r="AJ589" s="47"/>
      <c r="AK589" s="47"/>
    </row>
    <row r="590" spans="1:37" x14ac:dyDescent="0.2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  <c r="AK590" s="47"/>
    </row>
    <row r="591" spans="1:37" x14ac:dyDescent="0.2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</row>
    <row r="592" spans="1:37" x14ac:dyDescent="0.2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  <c r="AI592" s="47"/>
      <c r="AJ592" s="47"/>
      <c r="AK592" s="47"/>
    </row>
    <row r="593" spans="1:37" x14ac:dyDescent="0.2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  <c r="AI593" s="47"/>
      <c r="AJ593" s="47"/>
      <c r="AK593" s="47"/>
    </row>
    <row r="594" spans="1:37" x14ac:dyDescent="0.2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  <c r="AK594" s="47"/>
    </row>
    <row r="595" spans="1:37" x14ac:dyDescent="0.2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</row>
    <row r="596" spans="1:37" x14ac:dyDescent="0.2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  <c r="AI596" s="47"/>
      <c r="AJ596" s="47"/>
      <c r="AK596" s="47"/>
    </row>
    <row r="597" spans="1:37" x14ac:dyDescent="0.2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</row>
    <row r="598" spans="1:37" x14ac:dyDescent="0.2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  <c r="AK598" s="47"/>
    </row>
    <row r="599" spans="1:37" x14ac:dyDescent="0.2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/>
    </row>
    <row r="600" spans="1:37" x14ac:dyDescent="0.2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  <c r="AJ600" s="47"/>
      <c r="AK600" s="47"/>
    </row>
    <row r="601" spans="1:37" x14ac:dyDescent="0.2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  <c r="AI601" s="47"/>
      <c r="AJ601" s="47"/>
      <c r="AK601" s="47"/>
    </row>
    <row r="602" spans="1:37" x14ac:dyDescent="0.2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47"/>
      <c r="AJ602" s="47"/>
      <c r="AK602" s="47"/>
    </row>
    <row r="603" spans="1:37" x14ac:dyDescent="0.2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  <c r="AK603" s="47"/>
    </row>
    <row r="604" spans="1:37" x14ac:dyDescent="0.2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  <c r="AI604" s="47"/>
      <c r="AJ604" s="47"/>
      <c r="AK604" s="47"/>
    </row>
    <row r="605" spans="1:37" x14ac:dyDescent="0.2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  <c r="AI605" s="47"/>
      <c r="AJ605" s="47"/>
      <c r="AK605" s="47"/>
    </row>
    <row r="606" spans="1:37" x14ac:dyDescent="0.2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  <c r="AK606" s="47"/>
    </row>
    <row r="607" spans="1:37" x14ac:dyDescent="0.2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  <c r="AI607" s="47"/>
      <c r="AJ607" s="47"/>
      <c r="AK607" s="47"/>
    </row>
    <row r="608" spans="1:37" x14ac:dyDescent="0.2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  <c r="AI608" s="47"/>
      <c r="AJ608" s="47"/>
      <c r="AK608" s="47"/>
    </row>
    <row r="609" spans="1:37" x14ac:dyDescent="0.2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  <c r="AI609" s="47"/>
      <c r="AJ609" s="47"/>
      <c r="AK609" s="47"/>
    </row>
    <row r="610" spans="1:37" x14ac:dyDescent="0.2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47"/>
      <c r="AJ610" s="47"/>
      <c r="AK610" s="47"/>
    </row>
    <row r="611" spans="1:37" x14ac:dyDescent="0.2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  <c r="AI611" s="47"/>
      <c r="AJ611" s="47"/>
      <c r="AK611" s="47"/>
    </row>
    <row r="612" spans="1:37" x14ac:dyDescent="0.2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  <c r="AK612" s="47"/>
    </row>
    <row r="613" spans="1:37" x14ac:dyDescent="0.2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  <c r="AI613" s="47"/>
      <c r="AJ613" s="47"/>
      <c r="AK613" s="47"/>
    </row>
    <row r="614" spans="1:37" x14ac:dyDescent="0.2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  <c r="AI614" s="47"/>
      <c r="AJ614" s="47"/>
      <c r="AK614" s="47"/>
    </row>
    <row r="615" spans="1:37" x14ac:dyDescent="0.2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  <c r="AI615" s="47"/>
      <c r="AJ615" s="47"/>
      <c r="AK615" s="47"/>
    </row>
    <row r="616" spans="1:37" x14ac:dyDescent="0.2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  <c r="AI616" s="47"/>
      <c r="AJ616" s="47"/>
      <c r="AK616" s="47"/>
    </row>
    <row r="617" spans="1:37" x14ac:dyDescent="0.2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47"/>
      <c r="AJ617" s="47"/>
      <c r="AK617" s="47"/>
    </row>
    <row r="618" spans="1:37" x14ac:dyDescent="0.2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  <c r="AI618" s="47"/>
      <c r="AJ618" s="47"/>
      <c r="AK618" s="47"/>
    </row>
    <row r="619" spans="1:37" x14ac:dyDescent="0.2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  <c r="AK619" s="47"/>
    </row>
    <row r="620" spans="1:37" x14ac:dyDescent="0.2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  <c r="AI620" s="47"/>
      <c r="AJ620" s="47"/>
      <c r="AK620" s="47"/>
    </row>
    <row r="621" spans="1:37" x14ac:dyDescent="0.2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47"/>
      <c r="AJ621" s="47"/>
      <c r="AK621" s="47"/>
    </row>
    <row r="622" spans="1:37" x14ac:dyDescent="0.2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47"/>
      <c r="AJ622" s="47"/>
      <c r="AK622" s="47"/>
    </row>
    <row r="623" spans="1:37" x14ac:dyDescent="0.2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</row>
    <row r="624" spans="1:37" x14ac:dyDescent="0.2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47"/>
      <c r="AJ624" s="47"/>
      <c r="AK624" s="47"/>
    </row>
    <row r="625" spans="1:37" x14ac:dyDescent="0.2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  <c r="AK625" s="47"/>
    </row>
    <row r="626" spans="1:37" x14ac:dyDescent="0.2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  <c r="AI626" s="47"/>
      <c r="AJ626" s="47"/>
      <c r="AK626" s="47"/>
    </row>
    <row r="627" spans="1:37" x14ac:dyDescent="0.2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  <c r="AI627" s="47"/>
      <c r="AJ627" s="47"/>
      <c r="AK627" s="47"/>
    </row>
    <row r="628" spans="1:37" x14ac:dyDescent="0.2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47"/>
      <c r="AJ628" s="47"/>
      <c r="AK628" s="47"/>
    </row>
    <row r="629" spans="1:37" x14ac:dyDescent="0.2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7"/>
      <c r="AI629" s="47"/>
      <c r="AJ629" s="47"/>
      <c r="AK629" s="47"/>
    </row>
    <row r="630" spans="1:37" x14ac:dyDescent="0.2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7"/>
      <c r="AI630" s="47"/>
      <c r="AJ630" s="47"/>
      <c r="AK630" s="47"/>
    </row>
    <row r="631" spans="1:37" x14ac:dyDescent="0.2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AI631" s="47"/>
      <c r="AJ631" s="47"/>
      <c r="AK631" s="47"/>
    </row>
    <row r="632" spans="1:37" x14ac:dyDescent="0.2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7"/>
      <c r="AI632" s="47"/>
      <c r="AJ632" s="47"/>
      <c r="AK632" s="47"/>
    </row>
    <row r="633" spans="1:37" x14ac:dyDescent="0.2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  <c r="AI633" s="47"/>
      <c r="AJ633" s="47"/>
      <c r="AK633" s="47"/>
    </row>
    <row r="634" spans="1:37" x14ac:dyDescent="0.2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  <c r="AI634" s="47"/>
      <c r="AJ634" s="47"/>
      <c r="AK634" s="47"/>
    </row>
    <row r="635" spans="1:37" x14ac:dyDescent="0.2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7"/>
      <c r="AI635" s="47"/>
      <c r="AJ635" s="47"/>
      <c r="AK635" s="47"/>
    </row>
    <row r="636" spans="1:37" x14ac:dyDescent="0.2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7"/>
      <c r="AI636" s="47"/>
      <c r="AJ636" s="47"/>
      <c r="AK636" s="47"/>
    </row>
    <row r="637" spans="1:37" x14ac:dyDescent="0.2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7"/>
      <c r="AI637" s="47"/>
      <c r="AJ637" s="47"/>
      <c r="AK637" s="47"/>
    </row>
    <row r="638" spans="1:37" x14ac:dyDescent="0.2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7"/>
      <c r="AI638" s="47"/>
      <c r="AJ638" s="47"/>
      <c r="AK638" s="47"/>
    </row>
    <row r="639" spans="1:37" x14ac:dyDescent="0.2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7"/>
      <c r="AI639" s="47"/>
      <c r="AJ639" s="47"/>
      <c r="AK639" s="47"/>
    </row>
    <row r="640" spans="1:37" x14ac:dyDescent="0.2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7"/>
      <c r="AI640" s="47"/>
      <c r="AJ640" s="47"/>
      <c r="AK640" s="47"/>
    </row>
    <row r="641" spans="1:37" x14ac:dyDescent="0.2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7"/>
      <c r="AI641" s="47"/>
      <c r="AJ641" s="47"/>
      <c r="AK641" s="47"/>
    </row>
    <row r="642" spans="1:37" x14ac:dyDescent="0.2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7"/>
      <c r="AI642" s="47"/>
      <c r="AJ642" s="47"/>
      <c r="AK642" s="47"/>
    </row>
    <row r="643" spans="1:37" x14ac:dyDescent="0.2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  <c r="AI643" s="47"/>
      <c r="AJ643" s="47"/>
      <c r="AK643" s="47"/>
    </row>
    <row r="644" spans="1:37" x14ac:dyDescent="0.2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7"/>
      <c r="AI644" s="47"/>
      <c r="AJ644" s="47"/>
      <c r="AK644" s="47"/>
    </row>
    <row r="645" spans="1:37" x14ac:dyDescent="0.2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7"/>
      <c r="AI645" s="47"/>
      <c r="AJ645" s="47"/>
      <c r="AK645" s="47"/>
    </row>
    <row r="646" spans="1:37" x14ac:dyDescent="0.25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  <c r="AD646" s="47"/>
      <c r="AE646" s="47"/>
      <c r="AF646" s="47"/>
      <c r="AG646" s="47"/>
      <c r="AH646" s="47"/>
      <c r="AI646" s="47"/>
      <c r="AJ646" s="47"/>
      <c r="AK646" s="47"/>
    </row>
    <row r="647" spans="1:37" x14ac:dyDescent="0.25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  <c r="AD647" s="47"/>
      <c r="AE647" s="47"/>
      <c r="AF647" s="47"/>
      <c r="AG647" s="47"/>
      <c r="AH647" s="47"/>
      <c r="AI647" s="47"/>
      <c r="AJ647" s="47"/>
      <c r="AK647" s="47"/>
    </row>
    <row r="648" spans="1:37" x14ac:dyDescent="0.25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  <c r="AD648" s="47"/>
      <c r="AE648" s="47"/>
      <c r="AF648" s="47"/>
      <c r="AG648" s="47"/>
      <c r="AH648" s="47"/>
      <c r="AI648" s="47"/>
      <c r="AJ648" s="47"/>
      <c r="AK648" s="47"/>
    </row>
    <row r="649" spans="1:37" x14ac:dyDescent="0.25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  <c r="AG649" s="47"/>
      <c r="AH649" s="47"/>
      <c r="AI649" s="47"/>
      <c r="AJ649" s="47"/>
      <c r="AK649" s="47"/>
    </row>
    <row r="650" spans="1:37" x14ac:dyDescent="0.25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  <c r="AG650" s="47"/>
      <c r="AH650" s="47"/>
      <c r="AI650" s="47"/>
      <c r="AJ650" s="47"/>
      <c r="AK650" s="47"/>
    </row>
    <row r="651" spans="1:37" x14ac:dyDescent="0.25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  <c r="AD651" s="47"/>
      <c r="AE651" s="47"/>
      <c r="AF651" s="47"/>
      <c r="AG651" s="47"/>
      <c r="AH651" s="47"/>
      <c r="AI651" s="47"/>
      <c r="AJ651" s="47"/>
      <c r="AK651" s="47"/>
    </row>
    <row r="652" spans="1:37" x14ac:dyDescent="0.25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  <c r="AD652" s="47"/>
      <c r="AE652" s="47"/>
      <c r="AF652" s="47"/>
      <c r="AG652" s="47"/>
      <c r="AH652" s="47"/>
      <c r="AI652" s="47"/>
      <c r="AJ652" s="47"/>
      <c r="AK652" s="47"/>
    </row>
    <row r="653" spans="1:37" x14ac:dyDescent="0.25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  <c r="AD653" s="47"/>
      <c r="AE653" s="47"/>
      <c r="AF653" s="47"/>
      <c r="AG653" s="47"/>
      <c r="AH653" s="47"/>
      <c r="AI653" s="47"/>
      <c r="AJ653" s="47"/>
      <c r="AK653" s="47"/>
    </row>
    <row r="654" spans="1:37" x14ac:dyDescent="0.25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  <c r="AD654" s="47"/>
      <c r="AE654" s="47"/>
      <c r="AF654" s="47"/>
      <c r="AG654" s="47"/>
      <c r="AH654" s="47"/>
      <c r="AI654" s="47"/>
      <c r="AJ654" s="47"/>
      <c r="AK654" s="47"/>
    </row>
    <row r="655" spans="1:37" x14ac:dyDescent="0.2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  <c r="AG655" s="47"/>
      <c r="AH655" s="47"/>
      <c r="AI655" s="47"/>
      <c r="AJ655" s="47"/>
      <c r="AK655" s="47"/>
    </row>
    <row r="656" spans="1:37" x14ac:dyDescent="0.25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  <c r="AD656" s="47"/>
      <c r="AE656" s="47"/>
      <c r="AF656" s="47"/>
      <c r="AG656" s="47"/>
      <c r="AH656" s="47"/>
      <c r="AI656" s="47"/>
      <c r="AJ656" s="47"/>
      <c r="AK656" s="47"/>
    </row>
    <row r="657" spans="1:37" x14ac:dyDescent="0.25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  <c r="AG657" s="47"/>
      <c r="AH657" s="47"/>
      <c r="AI657" s="47"/>
      <c r="AJ657" s="47"/>
      <c r="AK657" s="47"/>
    </row>
    <row r="658" spans="1:37" x14ac:dyDescent="0.25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  <c r="AD658" s="47"/>
      <c r="AE658" s="47"/>
      <c r="AF658" s="47"/>
      <c r="AG658" s="47"/>
      <c r="AH658" s="47"/>
      <c r="AI658" s="47"/>
      <c r="AJ658" s="47"/>
      <c r="AK658" s="47"/>
    </row>
    <row r="659" spans="1:37" x14ac:dyDescent="0.25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  <c r="AD659" s="47"/>
      <c r="AE659" s="47"/>
      <c r="AF659" s="47"/>
      <c r="AG659" s="47"/>
      <c r="AH659" s="47"/>
      <c r="AI659" s="47"/>
      <c r="AJ659" s="47"/>
      <c r="AK659" s="47"/>
    </row>
    <row r="660" spans="1:37" x14ac:dyDescent="0.25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  <c r="AD660" s="47"/>
      <c r="AE660" s="47"/>
      <c r="AF660" s="47"/>
      <c r="AG660" s="47"/>
      <c r="AH660" s="47"/>
      <c r="AI660" s="47"/>
      <c r="AJ660" s="47"/>
      <c r="AK660" s="47"/>
    </row>
    <row r="661" spans="1:37" x14ac:dyDescent="0.25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  <c r="AG661" s="47"/>
      <c r="AH661" s="47"/>
      <c r="AI661" s="47"/>
      <c r="AJ661" s="47"/>
      <c r="AK661" s="47"/>
    </row>
    <row r="662" spans="1:37" x14ac:dyDescent="0.25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  <c r="AG662" s="47"/>
      <c r="AH662" s="47"/>
      <c r="AI662" s="47"/>
      <c r="AJ662" s="47"/>
      <c r="AK662" s="47"/>
    </row>
    <row r="663" spans="1:37" x14ac:dyDescent="0.25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  <c r="AG663" s="47"/>
      <c r="AH663" s="47"/>
      <c r="AI663" s="47"/>
      <c r="AJ663" s="47"/>
      <c r="AK663" s="47"/>
    </row>
    <row r="664" spans="1:37" x14ac:dyDescent="0.25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  <c r="AD664" s="47"/>
      <c r="AE664" s="47"/>
      <c r="AF664" s="47"/>
      <c r="AG664" s="47"/>
      <c r="AH664" s="47"/>
      <c r="AI664" s="47"/>
      <c r="AJ664" s="47"/>
      <c r="AK664" s="47"/>
    </row>
    <row r="665" spans="1:37" x14ac:dyDescent="0.2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/>
      <c r="AE665" s="47"/>
      <c r="AF665" s="47"/>
      <c r="AG665" s="47"/>
      <c r="AH665" s="47"/>
      <c r="AI665" s="47"/>
      <c r="AJ665" s="47"/>
      <c r="AK665" s="47"/>
    </row>
    <row r="666" spans="1:37" x14ac:dyDescent="0.25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/>
      <c r="AE666" s="47"/>
      <c r="AF666" s="47"/>
      <c r="AG666" s="47"/>
      <c r="AH666" s="47"/>
      <c r="AI666" s="47"/>
      <c r="AJ666" s="47"/>
      <c r="AK666" s="47"/>
    </row>
    <row r="667" spans="1:37" x14ac:dyDescent="0.25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/>
      <c r="AE667" s="47"/>
      <c r="AF667" s="47"/>
      <c r="AG667" s="47"/>
      <c r="AH667" s="47"/>
      <c r="AI667" s="47"/>
      <c r="AJ667" s="47"/>
      <c r="AK667" s="47"/>
    </row>
    <row r="668" spans="1:37" x14ac:dyDescent="0.25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  <c r="AG668" s="47"/>
      <c r="AH668" s="47"/>
      <c r="AI668" s="47"/>
      <c r="AJ668" s="47"/>
      <c r="AK668" s="47"/>
    </row>
    <row r="669" spans="1:37" x14ac:dyDescent="0.25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  <c r="AG669" s="47"/>
      <c r="AH669" s="47"/>
      <c r="AI669" s="47"/>
      <c r="AJ669" s="47"/>
      <c r="AK669" s="47"/>
    </row>
    <row r="670" spans="1:37" x14ac:dyDescent="0.25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  <c r="AG670" s="47"/>
      <c r="AH670" s="47"/>
      <c r="AI670" s="47"/>
      <c r="AJ670" s="47"/>
      <c r="AK670" s="47"/>
    </row>
    <row r="671" spans="1:37" x14ac:dyDescent="0.25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  <c r="AG671" s="47"/>
      <c r="AH671" s="47"/>
      <c r="AI671" s="47"/>
      <c r="AJ671" s="47"/>
      <c r="AK671" s="47"/>
    </row>
    <row r="672" spans="1:37" x14ac:dyDescent="0.25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  <c r="AD672" s="47"/>
      <c r="AE672" s="47"/>
      <c r="AF672" s="47"/>
      <c r="AG672" s="47"/>
      <c r="AH672" s="47"/>
      <c r="AI672" s="47"/>
      <c r="AJ672" s="47"/>
      <c r="AK672" s="47"/>
    </row>
    <row r="673" spans="1:37" x14ac:dyDescent="0.25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/>
      <c r="AE673" s="47"/>
      <c r="AF673" s="47"/>
      <c r="AG673" s="47"/>
      <c r="AH673" s="47"/>
      <c r="AI673" s="47"/>
      <c r="AJ673" s="47"/>
      <c r="AK673" s="47"/>
    </row>
    <row r="674" spans="1:37" x14ac:dyDescent="0.25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  <c r="AD674" s="47"/>
      <c r="AE674" s="47"/>
      <c r="AF674" s="47"/>
      <c r="AG674" s="47"/>
      <c r="AH674" s="47"/>
      <c r="AI674" s="47"/>
      <c r="AJ674" s="47"/>
      <c r="AK674" s="47"/>
    </row>
    <row r="675" spans="1:37" x14ac:dyDescent="0.2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  <c r="AG675" s="47"/>
      <c r="AH675" s="47"/>
      <c r="AI675" s="47"/>
      <c r="AJ675" s="47"/>
      <c r="AK675" s="47"/>
    </row>
    <row r="676" spans="1:37" x14ac:dyDescent="0.25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  <c r="AD676" s="47"/>
      <c r="AE676" s="47"/>
      <c r="AF676" s="47"/>
      <c r="AG676" s="47"/>
      <c r="AH676" s="47"/>
      <c r="AI676" s="47"/>
      <c r="AJ676" s="47"/>
      <c r="AK676" s="47"/>
    </row>
    <row r="677" spans="1:37" x14ac:dyDescent="0.25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/>
      <c r="AE677" s="47"/>
      <c r="AF677" s="47"/>
      <c r="AG677" s="47"/>
      <c r="AH677" s="47"/>
      <c r="AI677" s="47"/>
      <c r="AJ677" s="47"/>
      <c r="AK677" s="47"/>
    </row>
    <row r="678" spans="1:37" x14ac:dyDescent="0.25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  <c r="AD678" s="47"/>
      <c r="AE678" s="47"/>
      <c r="AF678" s="47"/>
      <c r="AG678" s="47"/>
      <c r="AH678" s="47"/>
      <c r="AI678" s="47"/>
      <c r="AJ678" s="47"/>
      <c r="AK678" s="47"/>
    </row>
    <row r="679" spans="1:37" x14ac:dyDescent="0.25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/>
      <c r="AE679" s="47"/>
      <c r="AF679" s="47"/>
      <c r="AG679" s="47"/>
      <c r="AH679" s="47"/>
      <c r="AI679" s="47"/>
      <c r="AJ679" s="47"/>
      <c r="AK679" s="47"/>
    </row>
    <row r="680" spans="1:37" x14ac:dyDescent="0.25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  <c r="AD680" s="47"/>
      <c r="AE680" s="47"/>
      <c r="AF680" s="47"/>
      <c r="AG680" s="47"/>
      <c r="AH680" s="47"/>
      <c r="AI680" s="47"/>
      <c r="AJ680" s="47"/>
      <c r="AK680" s="47"/>
    </row>
    <row r="681" spans="1:37" x14ac:dyDescent="0.25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  <c r="AD681" s="47"/>
      <c r="AE681" s="47"/>
      <c r="AF681" s="47"/>
      <c r="AG681" s="47"/>
      <c r="AH681" s="47"/>
      <c r="AI681" s="47"/>
      <c r="AJ681" s="47"/>
      <c r="AK681" s="47"/>
    </row>
    <row r="682" spans="1:37" x14ac:dyDescent="0.25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  <c r="AD682" s="47"/>
      <c r="AE682" s="47"/>
      <c r="AF682" s="47"/>
      <c r="AG682" s="47"/>
      <c r="AH682" s="47"/>
      <c r="AI682" s="47"/>
      <c r="AJ682" s="47"/>
      <c r="AK682" s="47"/>
    </row>
    <row r="683" spans="1:37" x14ac:dyDescent="0.25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  <c r="AC683" s="47"/>
      <c r="AD683" s="47"/>
      <c r="AE683" s="47"/>
      <c r="AF683" s="47"/>
      <c r="AG683" s="47"/>
      <c r="AH683" s="47"/>
      <c r="AI683" s="47"/>
      <c r="AJ683" s="47"/>
      <c r="AK683" s="47"/>
    </row>
    <row r="684" spans="1:37" x14ac:dyDescent="0.25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47"/>
      <c r="AD684" s="47"/>
      <c r="AE684" s="47"/>
      <c r="AF684" s="47"/>
      <c r="AG684" s="47"/>
      <c r="AH684" s="47"/>
      <c r="AI684" s="47"/>
      <c r="AJ684" s="47"/>
      <c r="AK684" s="47"/>
    </row>
    <row r="685" spans="1:37" x14ac:dyDescent="0.2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  <c r="AD685" s="47"/>
      <c r="AE685" s="47"/>
      <c r="AF685" s="47"/>
      <c r="AG685" s="47"/>
      <c r="AH685" s="47"/>
      <c r="AI685" s="47"/>
      <c r="AJ685" s="47"/>
      <c r="AK685" s="47"/>
    </row>
    <row r="686" spans="1:37" x14ac:dyDescent="0.25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  <c r="AD686" s="47"/>
      <c r="AE686" s="47"/>
      <c r="AF686" s="47"/>
      <c r="AG686" s="47"/>
      <c r="AH686" s="47"/>
      <c r="AI686" s="47"/>
      <c r="AJ686" s="47"/>
      <c r="AK686" s="47"/>
    </row>
    <row r="687" spans="1:37" x14ac:dyDescent="0.25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  <c r="AD687" s="47"/>
      <c r="AE687" s="47"/>
      <c r="AF687" s="47"/>
      <c r="AG687" s="47"/>
      <c r="AH687" s="47"/>
      <c r="AI687" s="47"/>
      <c r="AJ687" s="47"/>
      <c r="AK687" s="47"/>
    </row>
    <row r="688" spans="1:37" x14ac:dyDescent="0.25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  <c r="AD688" s="47"/>
      <c r="AE688" s="47"/>
      <c r="AF688" s="47"/>
      <c r="AG688" s="47"/>
      <c r="AH688" s="47"/>
      <c r="AI688" s="47"/>
      <c r="AJ688" s="47"/>
      <c r="AK688" s="47"/>
    </row>
    <row r="689" spans="1:37" x14ac:dyDescent="0.25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  <c r="AD689" s="47"/>
      <c r="AE689" s="47"/>
      <c r="AF689" s="47"/>
      <c r="AG689" s="47"/>
      <c r="AH689" s="47"/>
      <c r="AI689" s="47"/>
      <c r="AJ689" s="47"/>
      <c r="AK689" s="47"/>
    </row>
    <row r="690" spans="1:37" x14ac:dyDescent="0.25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  <c r="AD690" s="47"/>
      <c r="AE690" s="47"/>
      <c r="AF690" s="47"/>
      <c r="AG690" s="47"/>
      <c r="AH690" s="47"/>
      <c r="AI690" s="47"/>
      <c r="AJ690" s="47"/>
      <c r="AK690" s="47"/>
    </row>
    <row r="691" spans="1:37" x14ac:dyDescent="0.25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  <c r="AD691" s="47"/>
      <c r="AE691" s="47"/>
      <c r="AF691" s="47"/>
      <c r="AG691" s="47"/>
      <c r="AH691" s="47"/>
      <c r="AI691" s="47"/>
      <c r="AJ691" s="47"/>
      <c r="AK691" s="47"/>
    </row>
    <row r="692" spans="1:37" x14ac:dyDescent="0.25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47"/>
      <c r="AD692" s="47"/>
      <c r="AE692" s="47"/>
      <c r="AF692" s="47"/>
      <c r="AG692" s="47"/>
      <c r="AH692" s="47"/>
      <c r="AI692" s="47"/>
      <c r="AJ692" s="47"/>
      <c r="AK692" s="47"/>
    </row>
    <row r="693" spans="1:37" x14ac:dyDescent="0.25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47"/>
      <c r="AD693" s="47"/>
      <c r="AE693" s="47"/>
      <c r="AF693" s="47"/>
      <c r="AG693" s="47"/>
      <c r="AH693" s="47"/>
      <c r="AI693" s="47"/>
      <c r="AJ693" s="47"/>
      <c r="AK693" s="47"/>
    </row>
    <row r="694" spans="1:37" x14ac:dyDescent="0.25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  <c r="AD694" s="47"/>
      <c r="AE694" s="47"/>
      <c r="AF694" s="47"/>
      <c r="AG694" s="47"/>
      <c r="AH694" s="47"/>
      <c r="AI694" s="47"/>
      <c r="AJ694" s="47"/>
      <c r="AK694" s="47"/>
    </row>
    <row r="695" spans="1:37" x14ac:dyDescent="0.2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  <c r="AD695" s="47"/>
      <c r="AE695" s="47"/>
      <c r="AF695" s="47"/>
      <c r="AG695" s="47"/>
      <c r="AH695" s="47"/>
      <c r="AI695" s="47"/>
      <c r="AJ695" s="47"/>
      <c r="AK695" s="47"/>
    </row>
    <row r="696" spans="1:37" x14ac:dyDescent="0.25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47"/>
      <c r="AD696" s="47"/>
      <c r="AE696" s="47"/>
      <c r="AF696" s="47"/>
      <c r="AG696" s="47"/>
      <c r="AH696" s="47"/>
      <c r="AI696" s="47"/>
      <c r="AJ696" s="47"/>
      <c r="AK696" s="47"/>
    </row>
    <row r="697" spans="1:37" x14ac:dyDescent="0.25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47"/>
      <c r="AD697" s="47"/>
      <c r="AE697" s="47"/>
      <c r="AF697" s="47"/>
      <c r="AG697" s="47"/>
      <c r="AH697" s="47"/>
      <c r="AI697" s="47"/>
      <c r="AJ697" s="47"/>
      <c r="AK697" s="47"/>
    </row>
    <row r="698" spans="1:37" x14ac:dyDescent="0.25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  <c r="AD698" s="47"/>
      <c r="AE698" s="47"/>
      <c r="AF698" s="47"/>
      <c r="AG698" s="47"/>
      <c r="AH698" s="47"/>
      <c r="AI698" s="47"/>
      <c r="AJ698" s="47"/>
      <c r="AK698" s="47"/>
    </row>
    <row r="699" spans="1:37" x14ac:dyDescent="0.25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  <c r="AD699" s="47"/>
      <c r="AE699" s="47"/>
      <c r="AF699" s="47"/>
      <c r="AG699" s="47"/>
      <c r="AH699" s="47"/>
      <c r="AI699" s="47"/>
      <c r="AJ699" s="47"/>
      <c r="AK699" s="47"/>
    </row>
    <row r="700" spans="1:37" x14ac:dyDescent="0.25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/>
      <c r="AD700" s="47"/>
      <c r="AE700" s="47"/>
      <c r="AF700" s="47"/>
      <c r="AG700" s="47"/>
      <c r="AH700" s="47"/>
      <c r="AI700" s="47"/>
      <c r="AJ700" s="47"/>
      <c r="AK700" s="47"/>
    </row>
    <row r="701" spans="1:37" x14ac:dyDescent="0.25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/>
      <c r="AD701" s="47"/>
      <c r="AE701" s="47"/>
      <c r="AF701" s="47"/>
      <c r="AG701" s="47"/>
      <c r="AH701" s="47"/>
      <c r="AI701" s="47"/>
      <c r="AJ701" s="47"/>
      <c r="AK701" s="47"/>
    </row>
    <row r="702" spans="1:37" x14ac:dyDescent="0.25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47"/>
      <c r="AD702" s="47"/>
      <c r="AE702" s="47"/>
      <c r="AF702" s="47"/>
      <c r="AG702" s="47"/>
      <c r="AH702" s="47"/>
      <c r="AI702" s="47"/>
      <c r="AJ702" s="47"/>
      <c r="AK702" s="47"/>
    </row>
    <row r="703" spans="1:37" x14ac:dyDescent="0.25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7"/>
      <c r="AD703" s="47"/>
      <c r="AE703" s="47"/>
      <c r="AF703" s="47"/>
      <c r="AG703" s="47"/>
      <c r="AH703" s="47"/>
      <c r="AI703" s="47"/>
      <c r="AJ703" s="47"/>
      <c r="AK703" s="47"/>
    </row>
    <row r="704" spans="1:37" x14ac:dyDescent="0.25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/>
      <c r="AD704" s="47"/>
      <c r="AE704" s="47"/>
      <c r="AF704" s="47"/>
      <c r="AG704" s="47"/>
      <c r="AH704" s="47"/>
      <c r="AI704" s="47"/>
      <c r="AJ704" s="47"/>
      <c r="AK704" s="47"/>
    </row>
    <row r="705" spans="1:37" x14ac:dyDescent="0.2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  <c r="AD705" s="47"/>
      <c r="AE705" s="47"/>
      <c r="AF705" s="47"/>
      <c r="AG705" s="47"/>
      <c r="AH705" s="47"/>
      <c r="AI705" s="47"/>
      <c r="AJ705" s="47"/>
      <c r="AK705" s="47"/>
    </row>
    <row r="706" spans="1:37" x14ac:dyDescent="0.25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  <c r="AD706" s="47"/>
      <c r="AE706" s="47"/>
      <c r="AF706" s="47"/>
      <c r="AG706" s="47"/>
      <c r="AH706" s="47"/>
      <c r="AI706" s="47"/>
      <c r="AJ706" s="47"/>
      <c r="AK706" s="47"/>
    </row>
    <row r="707" spans="1:37" x14ac:dyDescent="0.25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47"/>
      <c r="AD707" s="47"/>
      <c r="AE707" s="47"/>
      <c r="AF707" s="47"/>
      <c r="AG707" s="47"/>
      <c r="AH707" s="47"/>
      <c r="AI707" s="47"/>
      <c r="AJ707" s="47"/>
      <c r="AK707" s="47"/>
    </row>
    <row r="708" spans="1:37" x14ac:dyDescent="0.25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  <c r="AD708" s="47"/>
      <c r="AE708" s="47"/>
      <c r="AF708" s="47"/>
      <c r="AG708" s="47"/>
      <c r="AH708" s="47"/>
      <c r="AI708" s="47"/>
      <c r="AJ708" s="47"/>
      <c r="AK708" s="47"/>
    </row>
    <row r="709" spans="1:37" x14ac:dyDescent="0.25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  <c r="AD709" s="47"/>
      <c r="AE709" s="47"/>
      <c r="AF709" s="47"/>
      <c r="AG709" s="47"/>
      <c r="AH709" s="47"/>
      <c r="AI709" s="47"/>
      <c r="AJ709" s="47"/>
      <c r="AK709" s="47"/>
    </row>
    <row r="710" spans="1:37" x14ac:dyDescent="0.25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  <c r="AD710" s="47"/>
      <c r="AE710" s="47"/>
      <c r="AF710" s="47"/>
      <c r="AG710" s="47"/>
      <c r="AH710" s="47"/>
      <c r="AI710" s="47"/>
      <c r="AJ710" s="47"/>
      <c r="AK710" s="47"/>
    </row>
    <row r="711" spans="1:37" x14ac:dyDescent="0.25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  <c r="AC711" s="47"/>
      <c r="AD711" s="47"/>
      <c r="AE711" s="47"/>
      <c r="AF711" s="47"/>
      <c r="AG711" s="47"/>
      <c r="AH711" s="47"/>
      <c r="AI711" s="47"/>
      <c r="AJ711" s="47"/>
      <c r="AK711" s="47"/>
    </row>
    <row r="712" spans="1:37" x14ac:dyDescent="0.25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  <c r="AD712" s="47"/>
      <c r="AE712" s="47"/>
      <c r="AF712" s="47"/>
      <c r="AG712" s="47"/>
      <c r="AH712" s="47"/>
      <c r="AI712" s="47"/>
      <c r="AJ712" s="47"/>
      <c r="AK712" s="47"/>
    </row>
    <row r="713" spans="1:37" x14ac:dyDescent="0.25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  <c r="AD713" s="47"/>
      <c r="AE713" s="47"/>
      <c r="AF713" s="47"/>
      <c r="AG713" s="47"/>
      <c r="AH713" s="47"/>
      <c r="AI713" s="47"/>
      <c r="AJ713" s="47"/>
      <c r="AK713" s="47"/>
    </row>
    <row r="714" spans="1:37" x14ac:dyDescent="0.25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  <c r="AD714" s="47"/>
      <c r="AE714" s="47"/>
      <c r="AF714" s="47"/>
      <c r="AG714" s="47"/>
      <c r="AH714" s="47"/>
      <c r="AI714" s="47"/>
      <c r="AJ714" s="47"/>
      <c r="AK714" s="47"/>
    </row>
    <row r="715" spans="1:37" x14ac:dyDescent="0.2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47"/>
      <c r="AD715" s="47"/>
      <c r="AE715" s="47"/>
      <c r="AF715" s="47"/>
      <c r="AG715" s="47"/>
      <c r="AH715" s="47"/>
      <c r="AI715" s="47"/>
      <c r="AJ715" s="47"/>
      <c r="AK715" s="47"/>
    </row>
    <row r="716" spans="1:37" x14ac:dyDescent="0.25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  <c r="AC716" s="47"/>
      <c r="AD716" s="47"/>
      <c r="AE716" s="47"/>
      <c r="AF716" s="47"/>
      <c r="AG716" s="47"/>
      <c r="AH716" s="47"/>
      <c r="AI716" s="47"/>
      <c r="AJ716" s="47"/>
      <c r="AK716" s="47"/>
    </row>
    <row r="717" spans="1:37" x14ac:dyDescent="0.25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  <c r="AD717" s="47"/>
      <c r="AE717" s="47"/>
      <c r="AF717" s="47"/>
      <c r="AG717" s="47"/>
      <c r="AH717" s="47"/>
      <c r="AI717" s="47"/>
      <c r="AJ717" s="47"/>
      <c r="AK717" s="47"/>
    </row>
    <row r="718" spans="1:37" x14ac:dyDescent="0.25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  <c r="AD718" s="47"/>
      <c r="AE718" s="47"/>
      <c r="AF718" s="47"/>
      <c r="AG718" s="47"/>
      <c r="AH718" s="47"/>
      <c r="AI718" s="47"/>
      <c r="AJ718" s="47"/>
      <c r="AK718" s="47"/>
    </row>
    <row r="719" spans="1:37" x14ac:dyDescent="0.25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  <c r="AD719" s="47"/>
      <c r="AE719" s="47"/>
      <c r="AF719" s="47"/>
      <c r="AG719" s="47"/>
      <c r="AH719" s="47"/>
      <c r="AI719" s="47"/>
      <c r="AJ719" s="47"/>
      <c r="AK719" s="47"/>
    </row>
    <row r="720" spans="1:37" x14ac:dyDescent="0.25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  <c r="AD720" s="47"/>
      <c r="AE720" s="47"/>
      <c r="AF720" s="47"/>
      <c r="AG720" s="47"/>
      <c r="AH720" s="47"/>
      <c r="AI720" s="47"/>
      <c r="AJ720" s="47"/>
      <c r="AK720" s="47"/>
    </row>
    <row r="721" spans="1:37" x14ac:dyDescent="0.25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  <c r="AD721" s="47"/>
      <c r="AE721" s="47"/>
      <c r="AF721" s="47"/>
      <c r="AG721" s="47"/>
      <c r="AH721" s="47"/>
      <c r="AI721" s="47"/>
      <c r="AJ721" s="47"/>
      <c r="AK721" s="47"/>
    </row>
    <row r="722" spans="1:37" x14ac:dyDescent="0.25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  <c r="AD722" s="47"/>
      <c r="AE722" s="47"/>
      <c r="AF722" s="47"/>
      <c r="AG722" s="47"/>
      <c r="AH722" s="47"/>
      <c r="AI722" s="47"/>
      <c r="AJ722" s="47"/>
      <c r="AK722" s="47"/>
    </row>
    <row r="723" spans="1:37" x14ac:dyDescent="0.25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  <c r="AD723" s="47"/>
      <c r="AE723" s="47"/>
      <c r="AF723" s="47"/>
      <c r="AG723" s="47"/>
      <c r="AH723" s="47"/>
      <c r="AI723" s="47"/>
      <c r="AJ723" s="47"/>
      <c r="AK723" s="47"/>
    </row>
    <row r="724" spans="1:37" x14ac:dyDescent="0.25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  <c r="AC724" s="47"/>
      <c r="AD724" s="47"/>
      <c r="AE724" s="47"/>
      <c r="AF724" s="47"/>
      <c r="AG724" s="47"/>
      <c r="AH724" s="47"/>
      <c r="AI724" s="47"/>
      <c r="AJ724" s="47"/>
      <c r="AK724" s="47"/>
    </row>
    <row r="725" spans="1:37" x14ac:dyDescent="0.25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  <c r="AD725" s="47"/>
      <c r="AE725" s="47"/>
      <c r="AF725" s="47"/>
      <c r="AG725" s="47"/>
      <c r="AH725" s="47"/>
      <c r="AI725" s="47"/>
      <c r="AJ725" s="47"/>
      <c r="AK725" s="47"/>
    </row>
    <row r="726" spans="1:37" x14ac:dyDescent="0.25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  <c r="AD726" s="47"/>
      <c r="AE726" s="47"/>
      <c r="AF726" s="47"/>
      <c r="AG726" s="47"/>
      <c r="AH726" s="47"/>
      <c r="AI726" s="47"/>
      <c r="AJ726" s="47"/>
      <c r="AK726" s="47"/>
    </row>
    <row r="727" spans="1:37" x14ac:dyDescent="0.25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  <c r="AD727" s="47"/>
      <c r="AE727" s="47"/>
      <c r="AF727" s="47"/>
      <c r="AG727" s="47"/>
      <c r="AH727" s="47"/>
      <c r="AI727" s="47"/>
      <c r="AJ727" s="47"/>
      <c r="AK727" s="47"/>
    </row>
    <row r="728" spans="1:37" x14ac:dyDescent="0.25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  <c r="AC728" s="47"/>
      <c r="AD728" s="47"/>
      <c r="AE728" s="47"/>
      <c r="AF728" s="47"/>
      <c r="AG728" s="47"/>
      <c r="AH728" s="47"/>
      <c r="AI728" s="47"/>
      <c r="AJ728" s="47"/>
      <c r="AK728" s="47"/>
    </row>
    <row r="729" spans="1:37" x14ac:dyDescent="0.25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  <c r="AD729" s="47"/>
      <c r="AE729" s="47"/>
      <c r="AF729" s="47"/>
      <c r="AG729" s="47"/>
      <c r="AH729" s="47"/>
      <c r="AI729" s="47"/>
      <c r="AJ729" s="47"/>
      <c r="AK729" s="47"/>
    </row>
    <row r="730" spans="1:37" x14ac:dyDescent="0.25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  <c r="AD730" s="47"/>
      <c r="AE730" s="47"/>
      <c r="AF730" s="47"/>
      <c r="AG730" s="47"/>
      <c r="AH730" s="47"/>
      <c r="AI730" s="47"/>
      <c r="AJ730" s="47"/>
      <c r="AK730" s="47"/>
    </row>
    <row r="731" spans="1:37" x14ac:dyDescent="0.25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  <c r="AD731" s="47"/>
      <c r="AE731" s="47"/>
      <c r="AF731" s="47"/>
      <c r="AG731" s="47"/>
      <c r="AH731" s="47"/>
      <c r="AI731" s="47"/>
      <c r="AJ731" s="47"/>
      <c r="AK731" s="47"/>
    </row>
    <row r="732" spans="1:37" x14ac:dyDescent="0.25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  <c r="AD732" s="47"/>
      <c r="AE732" s="47"/>
      <c r="AF732" s="47"/>
      <c r="AG732" s="47"/>
      <c r="AH732" s="47"/>
      <c r="AI732" s="47"/>
      <c r="AJ732" s="47"/>
      <c r="AK732" s="47"/>
    </row>
    <row r="733" spans="1:37" x14ac:dyDescent="0.25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  <c r="AD733" s="47"/>
      <c r="AE733" s="47"/>
      <c r="AF733" s="47"/>
      <c r="AG733" s="47"/>
      <c r="AH733" s="47"/>
      <c r="AI733" s="47"/>
      <c r="AJ733" s="47"/>
      <c r="AK733" s="47"/>
    </row>
    <row r="734" spans="1:37" x14ac:dyDescent="0.25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47"/>
      <c r="AD734" s="47"/>
      <c r="AE734" s="47"/>
      <c r="AF734" s="47"/>
      <c r="AG734" s="47"/>
      <c r="AH734" s="47"/>
      <c r="AI734" s="47"/>
      <c r="AJ734" s="47"/>
      <c r="AK734" s="47"/>
    </row>
    <row r="735" spans="1:37" x14ac:dyDescent="0.25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47"/>
      <c r="AD735" s="47"/>
      <c r="AE735" s="47"/>
      <c r="AF735" s="47"/>
      <c r="AG735" s="47"/>
      <c r="AH735" s="47"/>
      <c r="AI735" s="47"/>
      <c r="AJ735" s="47"/>
      <c r="AK735" s="47"/>
    </row>
    <row r="736" spans="1:37" x14ac:dyDescent="0.25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47"/>
      <c r="AD736" s="47"/>
      <c r="AE736" s="47"/>
      <c r="AF736" s="47"/>
      <c r="AG736" s="47"/>
      <c r="AH736" s="47"/>
      <c r="AI736" s="47"/>
      <c r="AJ736" s="47"/>
      <c r="AK736" s="47"/>
    </row>
    <row r="737" spans="1:37" x14ac:dyDescent="0.25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  <c r="AC737" s="47"/>
      <c r="AD737" s="47"/>
      <c r="AE737" s="47"/>
      <c r="AF737" s="47"/>
      <c r="AG737" s="47"/>
      <c r="AH737" s="47"/>
      <c r="AI737" s="47"/>
      <c r="AJ737" s="47"/>
      <c r="AK737" s="47"/>
    </row>
    <row r="738" spans="1:37" x14ac:dyDescent="0.25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  <c r="AC738" s="47"/>
      <c r="AD738" s="47"/>
      <c r="AE738" s="47"/>
      <c r="AF738" s="47"/>
      <c r="AG738" s="47"/>
      <c r="AH738" s="47"/>
      <c r="AI738" s="47"/>
      <c r="AJ738" s="47"/>
      <c r="AK738" s="47"/>
    </row>
    <row r="739" spans="1:37" x14ac:dyDescent="0.25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  <c r="AC739" s="47"/>
      <c r="AD739" s="47"/>
      <c r="AE739" s="47"/>
      <c r="AF739" s="47"/>
      <c r="AG739" s="47"/>
      <c r="AH739" s="47"/>
      <c r="AI739" s="47"/>
      <c r="AJ739" s="47"/>
      <c r="AK739" s="47"/>
    </row>
    <row r="740" spans="1:37" x14ac:dyDescent="0.25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47"/>
      <c r="AD740" s="47"/>
      <c r="AE740" s="47"/>
      <c r="AF740" s="47"/>
      <c r="AG740" s="47"/>
      <c r="AH740" s="47"/>
      <c r="AI740" s="47"/>
      <c r="AJ740" s="47"/>
      <c r="AK740" s="47"/>
    </row>
    <row r="741" spans="1:37" x14ac:dyDescent="0.25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  <c r="AC741" s="47"/>
      <c r="AD741" s="47"/>
      <c r="AE741" s="47"/>
      <c r="AF741" s="47"/>
      <c r="AG741" s="47"/>
      <c r="AH741" s="47"/>
      <c r="AI741" s="47"/>
      <c r="AJ741" s="47"/>
      <c r="AK741" s="47"/>
    </row>
    <row r="742" spans="1:37" x14ac:dyDescent="0.25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  <c r="AC742" s="47"/>
      <c r="AD742" s="47"/>
      <c r="AE742" s="47"/>
      <c r="AF742" s="47"/>
      <c r="AG742" s="47"/>
      <c r="AH742" s="47"/>
      <c r="AI742" s="47"/>
      <c r="AJ742" s="47"/>
      <c r="AK742" s="47"/>
    </row>
    <row r="743" spans="1:37" x14ac:dyDescent="0.25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  <c r="AD743" s="47"/>
      <c r="AE743" s="47"/>
      <c r="AF743" s="47"/>
      <c r="AG743" s="47"/>
      <c r="AH743" s="47"/>
      <c r="AI743" s="47"/>
      <c r="AJ743" s="47"/>
      <c r="AK743" s="47"/>
    </row>
    <row r="744" spans="1:37" x14ac:dyDescent="0.25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  <c r="AD744" s="47"/>
      <c r="AE744" s="47"/>
      <c r="AF744" s="47"/>
      <c r="AG744" s="47"/>
      <c r="AH744" s="47"/>
      <c r="AI744" s="47"/>
      <c r="AJ744" s="47"/>
      <c r="AK744" s="47"/>
    </row>
    <row r="745" spans="1:37" x14ac:dyDescent="0.25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  <c r="AD745" s="47"/>
      <c r="AE745" s="47"/>
      <c r="AF745" s="47"/>
      <c r="AG745" s="47"/>
      <c r="AH745" s="47"/>
      <c r="AI745" s="47"/>
      <c r="AJ745" s="47"/>
      <c r="AK745" s="47"/>
    </row>
    <row r="746" spans="1:37" x14ac:dyDescent="0.25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  <c r="AD746" s="47"/>
      <c r="AE746" s="47"/>
      <c r="AF746" s="47"/>
      <c r="AG746" s="47"/>
      <c r="AH746" s="47"/>
      <c r="AI746" s="47"/>
      <c r="AJ746" s="47"/>
      <c r="AK746" s="47"/>
    </row>
    <row r="747" spans="1:37" x14ac:dyDescent="0.25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47"/>
      <c r="AD747" s="47"/>
      <c r="AE747" s="47"/>
      <c r="AF747" s="47"/>
      <c r="AG747" s="47"/>
      <c r="AH747" s="47"/>
      <c r="AI747" s="47"/>
      <c r="AJ747" s="47"/>
      <c r="AK747" s="47"/>
    </row>
    <row r="748" spans="1:37" x14ac:dyDescent="0.25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  <c r="AC748" s="47"/>
      <c r="AD748" s="47"/>
      <c r="AE748" s="47"/>
      <c r="AF748" s="47"/>
      <c r="AG748" s="47"/>
      <c r="AH748" s="47"/>
      <c r="AI748" s="47"/>
      <c r="AJ748" s="47"/>
      <c r="AK748" s="47"/>
    </row>
    <row r="749" spans="1:37" x14ac:dyDescent="0.25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/>
      <c r="AD749" s="47"/>
      <c r="AE749" s="47"/>
      <c r="AF749" s="47"/>
      <c r="AG749" s="47"/>
      <c r="AH749" s="47"/>
      <c r="AI749" s="47"/>
      <c r="AJ749" s="47"/>
      <c r="AK749" s="47"/>
    </row>
    <row r="750" spans="1:37" x14ac:dyDescent="0.25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47"/>
      <c r="AD750" s="47"/>
      <c r="AE750" s="47"/>
      <c r="AF750" s="47"/>
      <c r="AG750" s="47"/>
      <c r="AH750" s="47"/>
      <c r="AI750" s="47"/>
      <c r="AJ750" s="47"/>
      <c r="AK750" s="47"/>
    </row>
    <row r="751" spans="1:37" x14ac:dyDescent="0.25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  <c r="AD751" s="47"/>
      <c r="AE751" s="47"/>
      <c r="AF751" s="47"/>
      <c r="AG751" s="47"/>
      <c r="AH751" s="47"/>
      <c r="AI751" s="47"/>
      <c r="AJ751" s="47"/>
      <c r="AK751" s="47"/>
    </row>
    <row r="752" spans="1:37" x14ac:dyDescent="0.25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  <c r="AC752" s="47"/>
      <c r="AD752" s="47"/>
      <c r="AE752" s="47"/>
      <c r="AF752" s="47"/>
      <c r="AG752" s="47"/>
      <c r="AH752" s="47"/>
      <c r="AI752" s="47"/>
      <c r="AJ752" s="47"/>
      <c r="AK752" s="47"/>
    </row>
    <row r="753" spans="1:37" x14ac:dyDescent="0.25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  <c r="AD753" s="47"/>
      <c r="AE753" s="47"/>
      <c r="AF753" s="47"/>
      <c r="AG753" s="47"/>
      <c r="AH753" s="47"/>
      <c r="AI753" s="47"/>
      <c r="AJ753" s="47"/>
      <c r="AK753" s="47"/>
    </row>
    <row r="754" spans="1:37" x14ac:dyDescent="0.25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  <c r="AD754" s="47"/>
      <c r="AE754" s="47"/>
      <c r="AF754" s="47"/>
      <c r="AG754" s="47"/>
      <c r="AH754" s="47"/>
      <c r="AI754" s="47"/>
      <c r="AJ754" s="47"/>
      <c r="AK754" s="47"/>
    </row>
    <row r="755" spans="1:37" x14ac:dyDescent="0.25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  <c r="AD755" s="47"/>
      <c r="AE755" s="47"/>
      <c r="AF755" s="47"/>
      <c r="AG755" s="47"/>
      <c r="AH755" s="47"/>
      <c r="AI755" s="47"/>
      <c r="AJ755" s="47"/>
      <c r="AK755" s="47"/>
    </row>
    <row r="756" spans="1:37" x14ac:dyDescent="0.25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  <c r="AD756" s="47"/>
      <c r="AE756" s="47"/>
      <c r="AF756" s="47"/>
      <c r="AG756" s="47"/>
      <c r="AH756" s="47"/>
      <c r="AI756" s="47"/>
      <c r="AJ756" s="47"/>
      <c r="AK756" s="47"/>
    </row>
    <row r="757" spans="1:37" x14ac:dyDescent="0.25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47"/>
      <c r="AD757" s="47"/>
      <c r="AE757" s="47"/>
      <c r="AF757" s="47"/>
      <c r="AG757" s="47"/>
      <c r="AH757" s="47"/>
      <c r="AI757" s="47"/>
      <c r="AJ757" s="47"/>
      <c r="AK757" s="47"/>
    </row>
    <row r="758" spans="1:37" x14ac:dyDescent="0.25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  <c r="AD758" s="47"/>
      <c r="AE758" s="47"/>
      <c r="AF758" s="47"/>
      <c r="AG758" s="47"/>
      <c r="AH758" s="47"/>
      <c r="AI758" s="47"/>
      <c r="AJ758" s="47"/>
      <c r="AK758" s="47"/>
    </row>
    <row r="759" spans="1:37" x14ac:dyDescent="0.25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  <c r="AD759" s="47"/>
      <c r="AE759" s="47"/>
      <c r="AF759" s="47"/>
      <c r="AG759" s="47"/>
      <c r="AH759" s="47"/>
      <c r="AI759" s="47"/>
      <c r="AJ759" s="47"/>
      <c r="AK759" s="47"/>
    </row>
    <row r="760" spans="1:37" x14ac:dyDescent="0.25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47"/>
      <c r="AD760" s="47"/>
      <c r="AE760" s="47"/>
      <c r="AF760" s="47"/>
      <c r="AG760" s="47"/>
      <c r="AH760" s="47"/>
      <c r="AI760" s="47"/>
      <c r="AJ760" s="47"/>
      <c r="AK760" s="47"/>
    </row>
    <row r="761" spans="1:37" x14ac:dyDescent="0.25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  <c r="AD761" s="47"/>
      <c r="AE761" s="47"/>
      <c r="AF761" s="47"/>
      <c r="AG761" s="47"/>
      <c r="AH761" s="47"/>
      <c r="AI761" s="47"/>
      <c r="AJ761" s="47"/>
      <c r="AK761" s="47"/>
    </row>
    <row r="762" spans="1:37" x14ac:dyDescent="0.25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/>
      <c r="AD762" s="47"/>
      <c r="AE762" s="47"/>
      <c r="AF762" s="47"/>
      <c r="AG762" s="47"/>
      <c r="AH762" s="47"/>
      <c r="AI762" s="47"/>
      <c r="AJ762" s="47"/>
      <c r="AK762" s="47"/>
    </row>
    <row r="763" spans="1:37" x14ac:dyDescent="0.25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  <c r="AD763" s="47"/>
      <c r="AE763" s="47"/>
      <c r="AF763" s="47"/>
      <c r="AG763" s="47"/>
      <c r="AH763" s="47"/>
      <c r="AI763" s="47"/>
      <c r="AJ763" s="47"/>
      <c r="AK763" s="47"/>
    </row>
    <row r="764" spans="1:37" x14ac:dyDescent="0.25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  <c r="AC764" s="47"/>
      <c r="AD764" s="47"/>
      <c r="AE764" s="47"/>
      <c r="AF764" s="47"/>
      <c r="AG764" s="47"/>
      <c r="AH764" s="47"/>
      <c r="AI764" s="47"/>
      <c r="AJ764" s="47"/>
      <c r="AK764" s="47"/>
    </row>
    <row r="765" spans="1:37" x14ac:dyDescent="0.25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  <c r="AD765" s="47"/>
      <c r="AE765" s="47"/>
      <c r="AF765" s="47"/>
      <c r="AG765" s="47"/>
      <c r="AH765" s="47"/>
      <c r="AI765" s="47"/>
      <c r="AJ765" s="47"/>
      <c r="AK765" s="47"/>
    </row>
    <row r="766" spans="1:37" x14ac:dyDescent="0.25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  <c r="AD766" s="47"/>
      <c r="AE766" s="47"/>
      <c r="AF766" s="47"/>
      <c r="AG766" s="47"/>
      <c r="AH766" s="47"/>
      <c r="AI766" s="47"/>
      <c r="AJ766" s="47"/>
      <c r="AK766" s="47"/>
    </row>
    <row r="767" spans="1:37" x14ac:dyDescent="0.25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  <c r="AD767" s="47"/>
      <c r="AE767" s="47"/>
      <c r="AF767" s="47"/>
      <c r="AG767" s="47"/>
      <c r="AH767" s="47"/>
      <c r="AI767" s="47"/>
      <c r="AJ767" s="47"/>
      <c r="AK767" s="47"/>
    </row>
    <row r="768" spans="1:37" x14ac:dyDescent="0.25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47"/>
      <c r="AD768" s="47"/>
      <c r="AE768" s="47"/>
      <c r="AF768" s="47"/>
      <c r="AG768" s="47"/>
      <c r="AH768" s="47"/>
      <c r="AI768" s="47"/>
      <c r="AJ768" s="47"/>
      <c r="AK768" s="47"/>
    </row>
    <row r="769" spans="1:37" x14ac:dyDescent="0.25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  <c r="AD769" s="47"/>
      <c r="AE769" s="47"/>
      <c r="AF769" s="47"/>
      <c r="AG769" s="47"/>
      <c r="AH769" s="47"/>
      <c r="AI769" s="47"/>
      <c r="AJ769" s="47"/>
      <c r="AK769" s="47"/>
    </row>
    <row r="770" spans="1:37" x14ac:dyDescent="0.25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47"/>
      <c r="AD770" s="47"/>
      <c r="AE770" s="47"/>
      <c r="AF770" s="47"/>
      <c r="AG770" s="47"/>
      <c r="AH770" s="47"/>
      <c r="AI770" s="47"/>
      <c r="AJ770" s="47"/>
      <c r="AK770" s="47"/>
    </row>
    <row r="771" spans="1:37" x14ac:dyDescent="0.25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  <c r="AD771" s="47"/>
      <c r="AE771" s="47"/>
      <c r="AF771" s="47"/>
      <c r="AG771" s="47"/>
      <c r="AH771" s="47"/>
      <c r="AI771" s="47"/>
      <c r="AJ771" s="47"/>
      <c r="AK771" s="47"/>
    </row>
    <row r="772" spans="1:37" x14ac:dyDescent="0.25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  <c r="AD772" s="47"/>
      <c r="AE772" s="47"/>
      <c r="AF772" s="47"/>
      <c r="AG772" s="47"/>
      <c r="AH772" s="47"/>
      <c r="AI772" s="47"/>
      <c r="AJ772" s="47"/>
      <c r="AK772" s="47"/>
    </row>
    <row r="773" spans="1:37" x14ac:dyDescent="0.25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  <c r="AD773" s="47"/>
      <c r="AE773" s="47"/>
      <c r="AF773" s="47"/>
      <c r="AG773" s="47"/>
      <c r="AH773" s="47"/>
      <c r="AI773" s="47"/>
      <c r="AJ773" s="47"/>
      <c r="AK773" s="47"/>
    </row>
    <row r="774" spans="1:37" x14ac:dyDescent="0.25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  <c r="AD774" s="47"/>
      <c r="AE774" s="47"/>
      <c r="AF774" s="47"/>
      <c r="AG774" s="47"/>
      <c r="AH774" s="47"/>
      <c r="AI774" s="47"/>
      <c r="AJ774" s="47"/>
      <c r="AK774" s="47"/>
    </row>
    <row r="775" spans="1:37" x14ac:dyDescent="0.25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  <c r="AD775" s="47"/>
      <c r="AE775" s="47"/>
      <c r="AF775" s="47"/>
      <c r="AG775" s="47"/>
      <c r="AH775" s="47"/>
      <c r="AI775" s="47"/>
      <c r="AJ775" s="47"/>
      <c r="AK775" s="47"/>
    </row>
    <row r="776" spans="1:37" x14ac:dyDescent="0.25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  <c r="AD776" s="47"/>
      <c r="AE776" s="47"/>
      <c r="AF776" s="47"/>
      <c r="AG776" s="47"/>
      <c r="AH776" s="47"/>
      <c r="AI776" s="47"/>
      <c r="AJ776" s="47"/>
      <c r="AK776" s="47"/>
    </row>
    <row r="777" spans="1:37" x14ac:dyDescent="0.25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  <c r="AD777" s="47"/>
      <c r="AE777" s="47"/>
      <c r="AF777" s="47"/>
      <c r="AG777" s="47"/>
      <c r="AH777" s="47"/>
      <c r="AI777" s="47"/>
      <c r="AJ777" s="47"/>
      <c r="AK777" s="47"/>
    </row>
    <row r="778" spans="1:37" x14ac:dyDescent="0.25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/>
      <c r="AD778" s="47"/>
      <c r="AE778" s="47"/>
      <c r="AF778" s="47"/>
      <c r="AG778" s="47"/>
      <c r="AH778" s="47"/>
      <c r="AI778" s="47"/>
      <c r="AJ778" s="47"/>
      <c r="AK778" s="47"/>
    </row>
    <row r="779" spans="1:37" x14ac:dyDescent="0.25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  <c r="AD779" s="47"/>
      <c r="AE779" s="47"/>
      <c r="AF779" s="47"/>
      <c r="AG779" s="47"/>
      <c r="AH779" s="47"/>
      <c r="AI779" s="47"/>
      <c r="AJ779" s="47"/>
      <c r="AK779" s="47"/>
    </row>
    <row r="780" spans="1:37" x14ac:dyDescent="0.25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  <c r="AD780" s="47"/>
      <c r="AE780" s="47"/>
      <c r="AF780" s="47"/>
      <c r="AG780" s="47"/>
      <c r="AH780" s="47"/>
      <c r="AI780" s="47"/>
      <c r="AJ780" s="47"/>
      <c r="AK780" s="47"/>
    </row>
    <row r="781" spans="1:37" x14ac:dyDescent="0.25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47"/>
      <c r="AD781" s="47"/>
      <c r="AE781" s="47"/>
      <c r="AF781" s="47"/>
      <c r="AG781" s="47"/>
      <c r="AH781" s="47"/>
      <c r="AI781" s="47"/>
      <c r="AJ781" s="47"/>
      <c r="AK781" s="47"/>
    </row>
    <row r="782" spans="1:37" x14ac:dyDescent="0.25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  <c r="AC782" s="47"/>
      <c r="AD782" s="47"/>
      <c r="AE782" s="47"/>
      <c r="AF782" s="47"/>
      <c r="AG782" s="47"/>
      <c r="AH782" s="47"/>
      <c r="AI782" s="47"/>
      <c r="AJ782" s="47"/>
      <c r="AK782" s="47"/>
    </row>
    <row r="783" spans="1:37" x14ac:dyDescent="0.25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  <c r="AC783" s="47"/>
      <c r="AD783" s="47"/>
      <c r="AE783" s="47"/>
      <c r="AF783" s="47"/>
      <c r="AG783" s="47"/>
      <c r="AH783" s="47"/>
      <c r="AI783" s="47"/>
      <c r="AJ783" s="47"/>
      <c r="AK783" s="47"/>
    </row>
    <row r="784" spans="1:37" x14ac:dyDescent="0.25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  <c r="AC784" s="47"/>
      <c r="AD784" s="47"/>
      <c r="AE784" s="47"/>
      <c r="AF784" s="47"/>
      <c r="AG784" s="47"/>
      <c r="AH784" s="47"/>
      <c r="AI784" s="47"/>
      <c r="AJ784" s="47"/>
      <c r="AK784" s="47"/>
    </row>
    <row r="785" spans="1:37" x14ac:dyDescent="0.25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  <c r="AC785" s="47"/>
      <c r="AD785" s="47"/>
      <c r="AE785" s="47"/>
      <c r="AF785" s="47"/>
      <c r="AG785" s="47"/>
      <c r="AH785" s="47"/>
      <c r="AI785" s="47"/>
      <c r="AJ785" s="47"/>
      <c r="AK785" s="47"/>
    </row>
    <row r="786" spans="1:37" x14ac:dyDescent="0.25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  <c r="AC786" s="47"/>
      <c r="AD786" s="47"/>
      <c r="AE786" s="47"/>
      <c r="AF786" s="47"/>
      <c r="AG786" s="47"/>
      <c r="AH786" s="47"/>
      <c r="AI786" s="47"/>
      <c r="AJ786" s="47"/>
      <c r="AK786" s="47"/>
    </row>
    <row r="787" spans="1:37" x14ac:dyDescent="0.25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  <c r="AC787" s="47"/>
      <c r="AD787" s="47"/>
      <c r="AE787" s="47"/>
      <c r="AF787" s="47"/>
      <c r="AG787" s="47"/>
      <c r="AH787" s="47"/>
      <c r="AI787" s="47"/>
      <c r="AJ787" s="47"/>
      <c r="AK787" s="47"/>
    </row>
    <row r="788" spans="1:37" x14ac:dyDescent="0.25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  <c r="AC788" s="47"/>
      <c r="AD788" s="47"/>
      <c r="AE788" s="47"/>
      <c r="AF788" s="47"/>
      <c r="AG788" s="47"/>
      <c r="AH788" s="47"/>
      <c r="AI788" s="47"/>
      <c r="AJ788" s="47"/>
      <c r="AK788" s="47"/>
    </row>
    <row r="789" spans="1:37" x14ac:dyDescent="0.25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  <c r="AC789" s="47"/>
      <c r="AD789" s="47"/>
      <c r="AE789" s="47"/>
      <c r="AF789" s="47"/>
      <c r="AG789" s="47"/>
      <c r="AH789" s="47"/>
      <c r="AI789" s="47"/>
      <c r="AJ789" s="47"/>
      <c r="AK789" s="47"/>
    </row>
    <row r="790" spans="1:37" x14ac:dyDescent="0.25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  <c r="AC790" s="47"/>
      <c r="AD790" s="47"/>
      <c r="AE790" s="47"/>
      <c r="AF790" s="47"/>
      <c r="AG790" s="47"/>
      <c r="AH790" s="47"/>
      <c r="AI790" s="47"/>
      <c r="AJ790" s="47"/>
      <c r="AK790" s="47"/>
    </row>
    <row r="791" spans="1:37" x14ac:dyDescent="0.25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  <c r="AC791" s="47"/>
      <c r="AD791" s="47"/>
      <c r="AE791" s="47"/>
      <c r="AF791" s="47"/>
      <c r="AG791" s="47"/>
      <c r="AH791" s="47"/>
      <c r="AI791" s="47"/>
      <c r="AJ791" s="47"/>
      <c r="AK791" s="47"/>
    </row>
    <row r="792" spans="1:37" x14ac:dyDescent="0.25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  <c r="AD792" s="47"/>
      <c r="AE792" s="47"/>
      <c r="AF792" s="47"/>
      <c r="AG792" s="47"/>
      <c r="AH792" s="47"/>
      <c r="AI792" s="47"/>
      <c r="AJ792" s="47"/>
      <c r="AK792" s="47"/>
    </row>
    <row r="793" spans="1:37" x14ac:dyDescent="0.25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  <c r="AC793" s="47"/>
      <c r="AD793" s="47"/>
      <c r="AE793" s="47"/>
      <c r="AF793" s="47"/>
      <c r="AG793" s="47"/>
      <c r="AH793" s="47"/>
      <c r="AI793" s="47"/>
      <c r="AJ793" s="47"/>
      <c r="AK793" s="47"/>
    </row>
    <row r="794" spans="1:37" x14ac:dyDescent="0.25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  <c r="AC794" s="47"/>
      <c r="AD794" s="47"/>
      <c r="AE794" s="47"/>
      <c r="AF794" s="47"/>
      <c r="AG794" s="47"/>
      <c r="AH794" s="47"/>
      <c r="AI794" s="47"/>
      <c r="AJ794" s="47"/>
      <c r="AK794" s="47"/>
    </row>
  </sheetData>
  <sheetProtection selectLockedCells="1"/>
  <mergeCells count="9">
    <mergeCell ref="K18:L18"/>
    <mergeCell ref="K20:L20"/>
    <mergeCell ref="B12:B13"/>
    <mergeCell ref="A1:I1"/>
    <mergeCell ref="A11:I11"/>
    <mergeCell ref="K11:L11"/>
    <mergeCell ref="A12:A13"/>
    <mergeCell ref="C12:I12"/>
    <mergeCell ref="K16:L1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Справочник!$B$2:$B$32</xm:f>
          </x14:formula1>
          <xm:sqref>L14</xm:sqref>
        </x14:dataValidation>
        <x14:dataValidation type="list" allowBlank="1" showInputMessage="1" showErrorMessage="1">
          <x14:formula1>
            <xm:f>Справочник!$A$2:$A$135</xm:f>
          </x14:formula1>
          <xm:sqref>L13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1"/>
  <sheetViews>
    <sheetView showGridLines="0" topLeftCell="A132" zoomScale="70" zoomScaleNormal="70" workbookViewId="0">
      <selection activeCell="L161" sqref="L161"/>
    </sheetView>
  </sheetViews>
  <sheetFormatPr defaultRowHeight="15" outlineLevelRow="1" x14ac:dyDescent="0.25"/>
  <cols>
    <col min="1" max="1" width="8.85546875" style="10" customWidth="1"/>
    <col min="2" max="2" width="13.5703125" style="10" customWidth="1"/>
    <col min="3" max="3" width="12.42578125" style="10" customWidth="1"/>
    <col min="4" max="4" width="13" style="10" customWidth="1"/>
    <col min="5" max="5" width="15.7109375" style="10" customWidth="1"/>
    <col min="6" max="6" width="14" style="10" customWidth="1"/>
    <col min="7" max="7" width="15.85546875" style="10" customWidth="1"/>
    <col min="8" max="8" width="14" style="10" customWidth="1"/>
    <col min="9" max="9" width="16" style="10" customWidth="1"/>
    <col min="10" max="11" width="14" style="10" customWidth="1"/>
    <col min="12" max="12" width="23.140625" style="10" customWidth="1"/>
    <col min="13" max="13" width="19.140625" style="10" customWidth="1"/>
    <col min="14" max="14" width="30.28515625" style="10" customWidth="1"/>
    <col min="15" max="41" width="14" style="10" customWidth="1"/>
    <col min="42" max="16384" width="9.140625" style="10"/>
  </cols>
  <sheetData>
    <row r="1" spans="1:41" ht="26.25" x14ac:dyDescent="0.4"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ht="26.25" outlineLevel="1" x14ac:dyDescent="0.4">
      <c r="B2" s="11" t="s">
        <v>141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1:41" ht="18.75" outlineLevel="1" x14ac:dyDescent="0.25">
      <c r="B3" s="13"/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3">
        <v>6</v>
      </c>
      <c r="I3" s="13">
        <v>7</v>
      </c>
      <c r="J3" s="13">
        <v>8</v>
      </c>
      <c r="K3" s="13">
        <v>9</v>
      </c>
      <c r="L3" s="13">
        <v>10</v>
      </c>
      <c r="M3" s="13">
        <v>11</v>
      </c>
      <c r="N3" s="13">
        <v>12</v>
      </c>
      <c r="O3" s="13">
        <v>13</v>
      </c>
      <c r="P3" s="13">
        <v>14</v>
      </c>
      <c r="Q3" s="13">
        <v>15</v>
      </c>
      <c r="R3" s="13">
        <v>16</v>
      </c>
      <c r="S3" s="13">
        <v>17</v>
      </c>
      <c r="T3" s="13">
        <v>18</v>
      </c>
      <c r="U3" s="13">
        <v>19</v>
      </c>
      <c r="V3" s="13">
        <v>20</v>
      </c>
      <c r="W3" s="13">
        <v>21</v>
      </c>
      <c r="X3" s="13">
        <v>22</v>
      </c>
      <c r="Y3" s="13">
        <v>23</v>
      </c>
      <c r="Z3" s="13">
        <v>24</v>
      </c>
      <c r="AA3" s="13">
        <v>25</v>
      </c>
      <c r="AB3" s="13">
        <v>26</v>
      </c>
      <c r="AC3" s="13">
        <v>27</v>
      </c>
      <c r="AD3" s="13">
        <v>28</v>
      </c>
      <c r="AE3" s="13">
        <v>29</v>
      </c>
      <c r="AF3" s="13">
        <v>30</v>
      </c>
      <c r="AG3" s="13">
        <v>31</v>
      </c>
      <c r="AH3" s="13">
        <v>32</v>
      </c>
      <c r="AI3" s="13">
        <v>33</v>
      </c>
      <c r="AJ3" s="13">
        <v>34</v>
      </c>
      <c r="AK3" s="13">
        <v>35</v>
      </c>
      <c r="AL3" s="13">
        <v>36</v>
      </c>
      <c r="AM3" s="13">
        <v>37</v>
      </c>
      <c r="AN3" s="13">
        <v>38</v>
      </c>
      <c r="AO3" s="13">
        <v>39</v>
      </c>
    </row>
    <row r="4" spans="1:41" ht="21.75" outlineLevel="1" thickBot="1" x14ac:dyDescent="0.4">
      <c r="B4" s="13"/>
      <c r="C4" s="14" t="s">
        <v>142</v>
      </c>
      <c r="D4" s="15"/>
      <c r="E4" s="15"/>
      <c r="F4" s="169" t="s">
        <v>142</v>
      </c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</row>
    <row r="5" spans="1:41" ht="18.75" customHeight="1" outlineLevel="1" thickBot="1" x14ac:dyDescent="0.3">
      <c r="B5" s="16" t="s">
        <v>133</v>
      </c>
      <c r="C5" s="17">
        <v>6</v>
      </c>
      <c r="D5" s="18">
        <v>6.1</v>
      </c>
      <c r="E5" s="19">
        <v>6.2</v>
      </c>
      <c r="F5" s="20">
        <v>9</v>
      </c>
      <c r="G5" s="21">
        <v>9.1</v>
      </c>
      <c r="H5" s="21">
        <v>9.1999999999999993</v>
      </c>
      <c r="I5" s="21">
        <v>9.3000000000000007</v>
      </c>
      <c r="J5" s="21">
        <v>9.4</v>
      </c>
      <c r="K5" s="21">
        <v>9.5</v>
      </c>
      <c r="L5" s="21">
        <v>9.6</v>
      </c>
      <c r="M5" s="21">
        <v>9.6999999999999993</v>
      </c>
      <c r="N5" s="21">
        <v>9.8000000000000007</v>
      </c>
      <c r="O5" s="21">
        <v>9.9</v>
      </c>
      <c r="P5" s="21">
        <v>10</v>
      </c>
      <c r="Q5" s="21">
        <v>10.1</v>
      </c>
      <c r="R5" s="21">
        <v>10.199999999999999</v>
      </c>
      <c r="S5" s="21">
        <v>10.3</v>
      </c>
      <c r="T5" s="21">
        <v>10.4</v>
      </c>
      <c r="U5" s="21">
        <v>10.5</v>
      </c>
      <c r="V5" s="21">
        <v>10.6</v>
      </c>
      <c r="W5" s="21">
        <v>10.7</v>
      </c>
      <c r="X5" s="21">
        <v>10.8</v>
      </c>
      <c r="Y5" s="21">
        <v>10.9</v>
      </c>
      <c r="Z5" s="21">
        <v>11</v>
      </c>
      <c r="AA5" s="21">
        <v>11.1</v>
      </c>
      <c r="AB5" s="21">
        <v>11.2</v>
      </c>
      <c r="AC5" s="21">
        <v>11.3</v>
      </c>
      <c r="AD5" s="21">
        <v>11.4</v>
      </c>
      <c r="AE5" s="21">
        <v>11.5</v>
      </c>
      <c r="AF5" s="21">
        <v>11.6</v>
      </c>
      <c r="AG5" s="21">
        <v>11.7</v>
      </c>
      <c r="AH5" s="21">
        <v>11.8</v>
      </c>
      <c r="AI5" s="21">
        <v>11.9</v>
      </c>
      <c r="AJ5" s="21">
        <v>12</v>
      </c>
      <c r="AK5" s="21">
        <v>12.1</v>
      </c>
      <c r="AL5" s="21">
        <v>12.2</v>
      </c>
      <c r="AM5" s="21">
        <v>12.3</v>
      </c>
      <c r="AN5" s="21">
        <v>12.4</v>
      </c>
      <c r="AO5" s="22">
        <v>12.5</v>
      </c>
    </row>
    <row r="6" spans="1:41" ht="19.5" outlineLevel="1" thickBot="1" x14ac:dyDescent="0.35">
      <c r="A6" s="10">
        <v>1</v>
      </c>
      <c r="B6" s="23" t="s">
        <v>143</v>
      </c>
      <c r="C6" s="24">
        <v>10.5984</v>
      </c>
      <c r="D6" s="25">
        <v>10.775039999999999</v>
      </c>
      <c r="E6" s="26">
        <v>10.95168</v>
      </c>
      <c r="F6" s="24">
        <v>7.9487999999999994</v>
      </c>
      <c r="G6" s="25">
        <v>8.0371199999999998</v>
      </c>
      <c r="H6" s="25">
        <v>8.1254399999999993</v>
      </c>
      <c r="I6" s="25">
        <v>8.2137600000000006</v>
      </c>
      <c r="J6" s="25">
        <v>8.3020800000000001</v>
      </c>
      <c r="K6" s="25">
        <v>8.3903999999999996</v>
      </c>
      <c r="L6" s="25">
        <v>8.4787199999999991</v>
      </c>
      <c r="M6" s="25">
        <v>8.5670399999999987</v>
      </c>
      <c r="N6" s="25">
        <v>8.6553599999999999</v>
      </c>
      <c r="O6" s="25">
        <v>8.7436799999999995</v>
      </c>
      <c r="P6" s="25">
        <v>8.8320000000000007</v>
      </c>
      <c r="Q6" s="25">
        <v>8.9203200000000002</v>
      </c>
      <c r="R6" s="25">
        <v>9.0086399999999998</v>
      </c>
      <c r="S6" s="25">
        <v>9.096960000000001</v>
      </c>
      <c r="T6" s="25">
        <v>9.1852800000000006</v>
      </c>
      <c r="U6" s="25">
        <v>9.2736000000000001</v>
      </c>
      <c r="V6" s="25">
        <v>9.3619199999999996</v>
      </c>
      <c r="W6" s="25">
        <v>9.4502399999999991</v>
      </c>
      <c r="X6" s="25">
        <v>9.5385600000000004</v>
      </c>
      <c r="Y6" s="25">
        <v>9.6268799999999999</v>
      </c>
      <c r="Z6" s="25">
        <v>9.7151999999999994</v>
      </c>
      <c r="AA6" s="25">
        <v>9.8035199999999989</v>
      </c>
      <c r="AB6" s="25">
        <v>9.8918399999999984</v>
      </c>
      <c r="AC6" s="25">
        <v>9.9801599999999997</v>
      </c>
      <c r="AD6" s="25">
        <v>10.068480000000001</v>
      </c>
      <c r="AE6" s="25">
        <v>10.1568</v>
      </c>
      <c r="AF6" s="25">
        <v>10.24512</v>
      </c>
      <c r="AG6" s="25">
        <v>10.33344</v>
      </c>
      <c r="AH6" s="25">
        <v>10.421760000000001</v>
      </c>
      <c r="AI6" s="25">
        <v>10.51008</v>
      </c>
      <c r="AJ6" s="25">
        <v>10.5984</v>
      </c>
      <c r="AK6" s="25">
        <v>10.686719999999999</v>
      </c>
      <c r="AL6" s="25">
        <v>10.775039999999999</v>
      </c>
      <c r="AM6" s="25">
        <v>10.86336</v>
      </c>
      <c r="AN6" s="25">
        <v>10.95168</v>
      </c>
      <c r="AO6" s="26">
        <v>11.04</v>
      </c>
    </row>
    <row r="7" spans="1:41" ht="19.5" outlineLevel="1" thickBot="1" x14ac:dyDescent="0.35">
      <c r="A7" s="10">
        <v>2</v>
      </c>
      <c r="B7" s="27" t="s">
        <v>4</v>
      </c>
      <c r="C7" s="28">
        <v>11.246400000000001</v>
      </c>
      <c r="D7" s="29">
        <v>11.433840000000002</v>
      </c>
      <c r="E7" s="30">
        <v>11.62128</v>
      </c>
      <c r="F7" s="28">
        <v>8.434800000000001</v>
      </c>
      <c r="G7" s="6"/>
      <c r="H7" s="6"/>
      <c r="I7" s="6"/>
      <c r="J7" s="6"/>
      <c r="K7" s="29"/>
      <c r="L7" s="6"/>
      <c r="M7" s="6"/>
      <c r="N7" s="6"/>
      <c r="O7" s="6"/>
      <c r="P7" s="29">
        <v>9.3720000000000017</v>
      </c>
      <c r="Q7" s="6"/>
      <c r="R7" s="6"/>
      <c r="S7" s="6"/>
      <c r="T7" s="6"/>
      <c r="U7" s="29"/>
      <c r="V7" s="6"/>
      <c r="W7" s="6"/>
      <c r="X7" s="6"/>
      <c r="Y7" s="6"/>
      <c r="Z7" s="29">
        <v>10.309200000000002</v>
      </c>
      <c r="AA7" s="6"/>
      <c r="AB7" s="6"/>
      <c r="AC7" s="6"/>
      <c r="AD7" s="6"/>
      <c r="AE7" s="29"/>
      <c r="AF7" s="6"/>
      <c r="AG7" s="6"/>
      <c r="AH7" s="6"/>
      <c r="AI7" s="6"/>
      <c r="AJ7" s="29">
        <v>11.246400000000001</v>
      </c>
      <c r="AK7" s="6"/>
      <c r="AL7" s="6"/>
      <c r="AM7" s="6"/>
      <c r="AN7" s="6"/>
      <c r="AO7" s="30"/>
    </row>
    <row r="8" spans="1:41" ht="18.75" outlineLevel="1" x14ac:dyDescent="0.3">
      <c r="A8" s="10">
        <v>3</v>
      </c>
      <c r="B8" s="27" t="s">
        <v>5</v>
      </c>
      <c r="C8" s="28">
        <v>13.358400000000001</v>
      </c>
      <c r="D8" s="29">
        <v>13.581040000000002</v>
      </c>
      <c r="E8" s="30">
        <v>13.80368</v>
      </c>
      <c r="F8" s="28">
        <v>10.018800000000001</v>
      </c>
      <c r="G8" s="29">
        <v>10.13012</v>
      </c>
      <c r="H8" s="29">
        <v>10.241439999999999</v>
      </c>
      <c r="I8" s="29">
        <v>10.35276</v>
      </c>
      <c r="J8" s="29">
        <v>10.464080000000001</v>
      </c>
      <c r="K8" s="29">
        <v>10.5754</v>
      </c>
      <c r="L8" s="29">
        <v>10.686719999999999</v>
      </c>
      <c r="M8" s="29">
        <v>10.798039999999999</v>
      </c>
      <c r="N8" s="29">
        <v>10.909360000000001</v>
      </c>
      <c r="O8" s="29">
        <v>11.02068</v>
      </c>
      <c r="P8" s="29">
        <v>11.132</v>
      </c>
      <c r="Q8" s="29">
        <v>11.243319999999999</v>
      </c>
      <c r="R8" s="29">
        <v>11.354639999999998</v>
      </c>
      <c r="S8" s="29">
        <v>11.465960000000001</v>
      </c>
      <c r="T8" s="29">
        <v>11.57728</v>
      </c>
      <c r="U8" s="29">
        <v>11.688599999999999</v>
      </c>
      <c r="V8" s="29">
        <v>11.799919999999998</v>
      </c>
      <c r="W8" s="29">
        <v>11.911239999999999</v>
      </c>
      <c r="X8" s="29">
        <v>12.02256</v>
      </c>
      <c r="Y8" s="29">
        <v>12.13388</v>
      </c>
      <c r="Z8" s="29">
        <v>12.245200000000001</v>
      </c>
      <c r="AA8" s="29">
        <v>12.35652</v>
      </c>
      <c r="AB8" s="29">
        <v>12.467839999999999</v>
      </c>
      <c r="AC8" s="29">
        <v>12.57916</v>
      </c>
      <c r="AD8" s="29">
        <v>12.690480000000001</v>
      </c>
      <c r="AE8" s="29">
        <v>12.8018</v>
      </c>
      <c r="AF8" s="29">
        <v>12.913119999999999</v>
      </c>
      <c r="AG8" s="29">
        <v>13.024439999999998</v>
      </c>
      <c r="AH8" s="29">
        <v>13.135760000000001</v>
      </c>
      <c r="AI8" s="29">
        <v>13.24708</v>
      </c>
      <c r="AJ8" s="29">
        <v>13.3584</v>
      </c>
      <c r="AK8" s="29">
        <v>13.469719999999999</v>
      </c>
      <c r="AL8" s="29">
        <v>13.581039999999998</v>
      </c>
      <c r="AM8" s="29">
        <v>13.692360000000001</v>
      </c>
      <c r="AN8" s="29">
        <v>13.80368</v>
      </c>
      <c r="AO8" s="30">
        <v>13.914999999999999</v>
      </c>
    </row>
    <row r="9" spans="1:41" ht="18.75" outlineLevel="1" x14ac:dyDescent="0.3">
      <c r="A9" s="10">
        <v>4</v>
      </c>
      <c r="B9" s="27" t="s">
        <v>6</v>
      </c>
      <c r="C9" s="28">
        <v>16.684800000000003</v>
      </c>
      <c r="D9" s="29">
        <v>16.962880000000002</v>
      </c>
      <c r="E9" s="30">
        <v>17.240960000000001</v>
      </c>
      <c r="F9" s="28">
        <v>12.5136</v>
      </c>
      <c r="G9" s="29">
        <v>12.65264</v>
      </c>
      <c r="H9" s="29">
        <v>12.791679999999999</v>
      </c>
      <c r="I9" s="29">
        <v>12.930720000000001</v>
      </c>
      <c r="J9" s="29">
        <v>13.06976</v>
      </c>
      <c r="K9" s="29">
        <v>13.2088</v>
      </c>
      <c r="L9" s="29">
        <v>13.34784</v>
      </c>
      <c r="M9" s="29">
        <v>13.486879999999999</v>
      </c>
      <c r="N9" s="29">
        <v>13.625920000000002</v>
      </c>
      <c r="O9" s="29">
        <v>13.764960000000002</v>
      </c>
      <c r="P9" s="29">
        <v>13.904</v>
      </c>
      <c r="Q9" s="29">
        <v>14.04304</v>
      </c>
      <c r="R9" s="29">
        <v>14.182079999999999</v>
      </c>
      <c r="S9" s="29">
        <v>14.321120000000002</v>
      </c>
      <c r="T9" s="29">
        <v>14.460160000000002</v>
      </c>
      <c r="U9" s="29">
        <v>14.599200000000002</v>
      </c>
      <c r="V9" s="29">
        <v>14.738240000000001</v>
      </c>
      <c r="W9" s="29">
        <v>14.877280000000001</v>
      </c>
      <c r="X9" s="29">
        <v>15.016320000000002</v>
      </c>
      <c r="Y9" s="29">
        <v>15.155360000000002</v>
      </c>
      <c r="Z9" s="29">
        <v>15.294400000000001</v>
      </c>
      <c r="AA9" s="29">
        <v>15.433440000000001</v>
      </c>
      <c r="AB9" s="29">
        <v>15.572480000000001</v>
      </c>
      <c r="AC9" s="29">
        <v>15.711520000000002</v>
      </c>
      <c r="AD9" s="29">
        <v>15.850560000000002</v>
      </c>
      <c r="AE9" s="29">
        <v>15.989600000000001</v>
      </c>
      <c r="AF9" s="29">
        <v>16.128640000000001</v>
      </c>
      <c r="AG9" s="29">
        <v>16.267679999999999</v>
      </c>
      <c r="AH9" s="29">
        <v>16.406720000000004</v>
      </c>
      <c r="AI9" s="29">
        <v>16.545760000000001</v>
      </c>
      <c r="AJ9" s="29">
        <v>16.684800000000003</v>
      </c>
      <c r="AK9" s="29">
        <v>16.823840000000001</v>
      </c>
      <c r="AL9" s="29">
        <v>16.962879999999998</v>
      </c>
      <c r="AM9" s="29">
        <v>17.101920000000003</v>
      </c>
      <c r="AN9" s="29">
        <v>17.240960000000001</v>
      </c>
      <c r="AO9" s="30">
        <v>17.380000000000003</v>
      </c>
    </row>
    <row r="10" spans="1:41" ht="18.75" outlineLevel="1" x14ac:dyDescent="0.3">
      <c r="A10" s="10">
        <v>5</v>
      </c>
      <c r="B10" s="27" t="s">
        <v>7</v>
      </c>
      <c r="C10" s="28">
        <v>11.719200000000001</v>
      </c>
      <c r="D10" s="29">
        <v>11.91452</v>
      </c>
      <c r="E10" s="30">
        <v>12.10984</v>
      </c>
      <c r="F10" s="28">
        <v>8.7893999999999988</v>
      </c>
      <c r="G10" s="29">
        <v>8.8870599999999982</v>
      </c>
      <c r="H10" s="29">
        <v>8.9847199999999994</v>
      </c>
      <c r="I10" s="29">
        <v>9.0823800000000006</v>
      </c>
      <c r="J10" s="29">
        <v>9.18004</v>
      </c>
      <c r="K10" s="29">
        <v>9.2776999999999994</v>
      </c>
      <c r="L10" s="29">
        <v>9.3753599999999988</v>
      </c>
      <c r="M10" s="29">
        <v>9.4730199999999982</v>
      </c>
      <c r="N10" s="29">
        <v>9.5706799999999994</v>
      </c>
      <c r="O10" s="29">
        <v>9.6683399999999988</v>
      </c>
      <c r="P10" s="29">
        <v>9.7659999999999982</v>
      </c>
      <c r="Q10" s="29">
        <v>9.8636599999999994</v>
      </c>
      <c r="R10" s="29">
        <v>9.9613199999999988</v>
      </c>
      <c r="S10" s="29">
        <v>10.05898</v>
      </c>
      <c r="T10" s="29">
        <v>10.156639999999999</v>
      </c>
      <c r="U10" s="29">
        <v>10.254299999999999</v>
      </c>
      <c r="V10" s="29">
        <v>10.351959999999998</v>
      </c>
      <c r="W10" s="29">
        <v>10.449619999999998</v>
      </c>
      <c r="X10" s="29">
        <v>10.547279999999999</v>
      </c>
      <c r="Y10" s="29">
        <v>10.64494</v>
      </c>
      <c r="Z10" s="29">
        <v>10.742599999999999</v>
      </c>
      <c r="AA10" s="29">
        <v>10.840259999999999</v>
      </c>
      <c r="AB10" s="29">
        <v>10.937919999999998</v>
      </c>
      <c r="AC10" s="29">
        <v>11.03558</v>
      </c>
      <c r="AD10" s="29">
        <v>11.133239999999999</v>
      </c>
      <c r="AE10" s="29">
        <v>11.230899999999998</v>
      </c>
      <c r="AF10" s="29">
        <v>11.32856</v>
      </c>
      <c r="AG10" s="29">
        <v>11.426219999999999</v>
      </c>
      <c r="AH10" s="29">
        <v>11.52388</v>
      </c>
      <c r="AI10" s="29">
        <v>11.62154</v>
      </c>
      <c r="AJ10" s="29">
        <v>11.719199999999999</v>
      </c>
      <c r="AK10" s="29">
        <v>11.816859999999998</v>
      </c>
      <c r="AL10" s="29">
        <v>11.914519999999998</v>
      </c>
      <c r="AM10" s="29">
        <v>12.012179999999999</v>
      </c>
      <c r="AN10" s="29">
        <v>12.109839999999998</v>
      </c>
      <c r="AO10" s="30">
        <v>12.2075</v>
      </c>
    </row>
    <row r="11" spans="1:41" ht="18.75" outlineLevel="1" x14ac:dyDescent="0.3">
      <c r="A11" s="10">
        <v>6</v>
      </c>
      <c r="B11" s="27" t="s">
        <v>8</v>
      </c>
      <c r="C11" s="28">
        <v>13.497599999999998</v>
      </c>
      <c r="D11" s="29">
        <v>13.722559999999996</v>
      </c>
      <c r="E11" s="30">
        <v>13.947520000000001</v>
      </c>
      <c r="F11" s="28">
        <v>10.123199999999999</v>
      </c>
      <c r="G11" s="29">
        <v>10.235679999999999</v>
      </c>
      <c r="H11" s="29">
        <v>10.348159999999996</v>
      </c>
      <c r="I11" s="29">
        <v>10.46064</v>
      </c>
      <c r="J11" s="29">
        <v>10.573119999999999</v>
      </c>
      <c r="K11" s="29">
        <v>10.685599999999997</v>
      </c>
      <c r="L11" s="29">
        <v>10.798079999999997</v>
      </c>
      <c r="M11" s="29">
        <v>10.910559999999997</v>
      </c>
      <c r="N11" s="29">
        <v>11.023039999999998</v>
      </c>
      <c r="O11" s="29">
        <v>11.135519999999998</v>
      </c>
      <c r="P11" s="29">
        <v>11.247999999999998</v>
      </c>
      <c r="Q11" s="29">
        <v>11.360479999999997</v>
      </c>
      <c r="R11" s="29">
        <v>11.472959999999997</v>
      </c>
      <c r="S11" s="29">
        <v>11.585439999999998</v>
      </c>
      <c r="T11" s="29">
        <v>11.697919999999998</v>
      </c>
      <c r="U11" s="29">
        <v>11.810399999999998</v>
      </c>
      <c r="V11" s="29">
        <v>11.922879999999997</v>
      </c>
      <c r="W11" s="29">
        <v>12.035359999999997</v>
      </c>
      <c r="X11" s="29">
        <v>12.147839999999999</v>
      </c>
      <c r="Y11" s="29">
        <v>12.260319999999998</v>
      </c>
      <c r="Z11" s="29">
        <v>12.372799999999998</v>
      </c>
      <c r="AA11" s="29">
        <v>12.485279999999998</v>
      </c>
      <c r="AB11" s="29">
        <v>12.597759999999997</v>
      </c>
      <c r="AC11" s="29">
        <v>12.710239999999999</v>
      </c>
      <c r="AD11" s="29">
        <v>12.822719999999999</v>
      </c>
      <c r="AE11" s="29">
        <v>12.935199999999998</v>
      </c>
      <c r="AF11" s="29">
        <v>13.047679999999998</v>
      </c>
      <c r="AG11" s="29">
        <v>13.160159999999998</v>
      </c>
      <c r="AH11" s="29">
        <v>13.272639999999999</v>
      </c>
      <c r="AI11" s="29">
        <v>13.385119999999999</v>
      </c>
      <c r="AJ11" s="29">
        <v>13.497599999999998</v>
      </c>
      <c r="AK11" s="29">
        <v>13.610079999999996</v>
      </c>
      <c r="AL11" s="29">
        <v>13.722559999999996</v>
      </c>
      <c r="AM11" s="29">
        <v>13.835039999999998</v>
      </c>
      <c r="AN11" s="29">
        <v>13.947519999999997</v>
      </c>
      <c r="AO11" s="30">
        <v>14.059999999999997</v>
      </c>
    </row>
    <row r="12" spans="1:41" ht="18.75" outlineLevel="1" x14ac:dyDescent="0.3">
      <c r="A12" s="10">
        <v>7</v>
      </c>
      <c r="B12" s="27" t="s">
        <v>9</v>
      </c>
      <c r="C12" s="28">
        <v>16.1568</v>
      </c>
      <c r="D12" s="29">
        <v>16.426079999999999</v>
      </c>
      <c r="E12" s="30">
        <v>16.695360000000001</v>
      </c>
      <c r="F12" s="28">
        <v>12.117599999999998</v>
      </c>
      <c r="G12" s="29">
        <v>12.252239999999999</v>
      </c>
      <c r="H12" s="29">
        <v>12.386879999999998</v>
      </c>
      <c r="I12" s="29">
        <v>12.521519999999999</v>
      </c>
      <c r="J12" s="29">
        <v>12.656159999999998</v>
      </c>
      <c r="K12" s="29">
        <v>12.790799999999999</v>
      </c>
      <c r="L12" s="29">
        <v>12.925439999999998</v>
      </c>
      <c r="M12" s="29">
        <v>13.060079999999997</v>
      </c>
      <c r="N12" s="29">
        <v>13.194719999999998</v>
      </c>
      <c r="O12" s="29">
        <v>13.329359999999999</v>
      </c>
      <c r="P12" s="29">
        <v>13.463999999999999</v>
      </c>
      <c r="Q12" s="29">
        <v>13.598639999999998</v>
      </c>
      <c r="R12" s="29">
        <v>13.733279999999997</v>
      </c>
      <c r="S12" s="29">
        <v>13.86792</v>
      </c>
      <c r="T12" s="29">
        <v>14.002559999999999</v>
      </c>
      <c r="U12" s="29">
        <v>14.137199999999998</v>
      </c>
      <c r="V12" s="29">
        <v>14.271839999999997</v>
      </c>
      <c r="W12" s="29">
        <v>14.406479999999997</v>
      </c>
      <c r="X12" s="29">
        <v>14.541119999999999</v>
      </c>
      <c r="Y12" s="29">
        <v>14.675759999999999</v>
      </c>
      <c r="Z12" s="29">
        <v>14.810399999999998</v>
      </c>
      <c r="AA12" s="29">
        <v>14.945039999999997</v>
      </c>
      <c r="AB12" s="29">
        <v>15.079679999999996</v>
      </c>
      <c r="AC12" s="29">
        <v>15.214319999999999</v>
      </c>
      <c r="AD12" s="29">
        <v>15.348959999999998</v>
      </c>
      <c r="AE12" s="29">
        <v>15.483599999999997</v>
      </c>
      <c r="AF12" s="29">
        <v>15.618239999999997</v>
      </c>
      <c r="AG12" s="29">
        <v>15.752879999999998</v>
      </c>
      <c r="AH12" s="29">
        <v>15.887519999999999</v>
      </c>
      <c r="AI12" s="29">
        <v>16.02216</v>
      </c>
      <c r="AJ12" s="29">
        <v>16.156799999999997</v>
      </c>
      <c r="AK12" s="29">
        <v>16.291439999999998</v>
      </c>
      <c r="AL12" s="29">
        <v>16.426079999999995</v>
      </c>
      <c r="AM12" s="29">
        <v>16.56072</v>
      </c>
      <c r="AN12" s="29">
        <v>16.695359999999997</v>
      </c>
      <c r="AO12" s="30">
        <v>16.829999999999998</v>
      </c>
    </row>
    <row r="13" spans="1:41" ht="18.75" outlineLevel="1" x14ac:dyDescent="0.3">
      <c r="A13" s="10">
        <v>8</v>
      </c>
      <c r="B13" s="27" t="s">
        <v>10</v>
      </c>
      <c r="C13" s="28">
        <v>19.569599999999998</v>
      </c>
      <c r="D13" s="29">
        <v>19.895759999999996</v>
      </c>
      <c r="E13" s="30">
        <v>20.221919999999997</v>
      </c>
      <c r="F13" s="28">
        <v>14.677199999999999</v>
      </c>
      <c r="G13" s="29">
        <v>14.840279999999998</v>
      </c>
      <c r="H13" s="29">
        <v>15.003359999999997</v>
      </c>
      <c r="I13" s="29">
        <v>15.16644</v>
      </c>
      <c r="J13" s="29">
        <v>15.329519999999999</v>
      </c>
      <c r="K13" s="29">
        <v>15.492599999999998</v>
      </c>
      <c r="L13" s="29">
        <v>15.655679999999997</v>
      </c>
      <c r="M13" s="29">
        <v>15.818759999999997</v>
      </c>
      <c r="N13" s="29">
        <v>15.98184</v>
      </c>
      <c r="O13" s="29">
        <v>16.144919999999999</v>
      </c>
      <c r="P13" s="29">
        <v>16.308</v>
      </c>
      <c r="Q13" s="29">
        <v>16.471079999999997</v>
      </c>
      <c r="R13" s="29">
        <v>16.634159999999998</v>
      </c>
      <c r="S13" s="29">
        <v>16.797239999999999</v>
      </c>
      <c r="T13" s="29">
        <v>16.960319999999999</v>
      </c>
      <c r="U13" s="29">
        <v>17.123399999999997</v>
      </c>
      <c r="V13" s="29">
        <v>17.286479999999997</v>
      </c>
      <c r="W13" s="29">
        <v>17.449559999999998</v>
      </c>
      <c r="X13" s="29">
        <v>17.612639999999999</v>
      </c>
      <c r="Y13" s="29">
        <v>17.77572</v>
      </c>
      <c r="Z13" s="29">
        <v>17.938799999999997</v>
      </c>
      <c r="AA13" s="29">
        <v>18.101879999999998</v>
      </c>
      <c r="AB13" s="29">
        <v>18.264959999999995</v>
      </c>
      <c r="AC13" s="29">
        <v>18.428039999999999</v>
      </c>
      <c r="AD13" s="29">
        <v>18.59112</v>
      </c>
      <c r="AE13" s="29">
        <v>18.754199999999997</v>
      </c>
      <c r="AF13" s="29">
        <v>18.917279999999998</v>
      </c>
      <c r="AG13" s="29">
        <v>19.080359999999995</v>
      </c>
      <c r="AH13" s="29">
        <v>19.24344</v>
      </c>
      <c r="AI13" s="29">
        <v>19.406519999999997</v>
      </c>
      <c r="AJ13" s="29">
        <v>19.569599999999998</v>
      </c>
      <c r="AK13" s="29">
        <v>19.732679999999998</v>
      </c>
      <c r="AL13" s="29">
        <v>19.895759999999996</v>
      </c>
      <c r="AM13" s="29">
        <v>20.05884</v>
      </c>
      <c r="AN13" s="29">
        <v>20.221919999999997</v>
      </c>
      <c r="AO13" s="30">
        <v>20.384999999999998</v>
      </c>
    </row>
    <row r="14" spans="1:41" ht="18.75" outlineLevel="1" x14ac:dyDescent="0.3">
      <c r="A14" s="10">
        <v>9</v>
      </c>
      <c r="B14" s="27" t="s">
        <v>11</v>
      </c>
      <c r="C14" s="28">
        <v>12.288</v>
      </c>
      <c r="D14" s="29">
        <v>12.492799999999999</v>
      </c>
      <c r="E14" s="30">
        <v>12.6976</v>
      </c>
      <c r="F14" s="28">
        <v>9.2159999999999993</v>
      </c>
      <c r="G14" s="29">
        <v>9.3184000000000005</v>
      </c>
      <c r="H14" s="29">
        <v>9.4207999999999998</v>
      </c>
      <c r="I14" s="29">
        <v>9.523200000000001</v>
      </c>
      <c r="J14" s="29">
        <v>9.6256000000000004</v>
      </c>
      <c r="K14" s="29">
        <v>9.7279999999999998</v>
      </c>
      <c r="L14" s="29">
        <v>9.8303999999999991</v>
      </c>
      <c r="M14" s="29">
        <v>9.9328000000000003</v>
      </c>
      <c r="N14" s="29">
        <v>10.035200000000001</v>
      </c>
      <c r="O14" s="29">
        <v>10.137600000000001</v>
      </c>
      <c r="P14" s="29">
        <v>10.24</v>
      </c>
      <c r="Q14" s="29">
        <v>10.3424</v>
      </c>
      <c r="R14" s="29">
        <v>10.444799999999999</v>
      </c>
      <c r="S14" s="29">
        <v>10.5472</v>
      </c>
      <c r="T14" s="29">
        <v>10.649600000000001</v>
      </c>
      <c r="U14" s="29">
        <v>10.752000000000001</v>
      </c>
      <c r="V14" s="29">
        <v>10.8544</v>
      </c>
      <c r="W14" s="29">
        <v>10.956799999999999</v>
      </c>
      <c r="X14" s="29">
        <v>11.059200000000001</v>
      </c>
      <c r="Y14" s="29">
        <v>11.1616</v>
      </c>
      <c r="Z14" s="29">
        <v>11.263999999999999</v>
      </c>
      <c r="AA14" s="29">
        <v>11.366400000000001</v>
      </c>
      <c r="AB14" s="29">
        <v>11.4688</v>
      </c>
      <c r="AC14" s="29">
        <v>11.571200000000001</v>
      </c>
      <c r="AD14" s="29">
        <v>11.6736</v>
      </c>
      <c r="AE14" s="29">
        <v>11.776</v>
      </c>
      <c r="AF14" s="29">
        <v>11.878399999999999</v>
      </c>
      <c r="AG14" s="29">
        <v>11.9808</v>
      </c>
      <c r="AH14" s="29">
        <v>12.083200000000001</v>
      </c>
      <c r="AI14" s="29">
        <v>12.185600000000001</v>
      </c>
      <c r="AJ14" s="29">
        <v>12.288</v>
      </c>
      <c r="AK14" s="29">
        <v>12.3904</v>
      </c>
      <c r="AL14" s="29">
        <v>12.492799999999999</v>
      </c>
      <c r="AM14" s="29">
        <v>12.5952</v>
      </c>
      <c r="AN14" s="29">
        <v>12.697600000000001</v>
      </c>
      <c r="AO14" s="30">
        <v>12.8</v>
      </c>
    </row>
    <row r="15" spans="1:41" ht="18.75" outlineLevel="1" x14ac:dyDescent="0.3">
      <c r="A15" s="10">
        <v>10</v>
      </c>
      <c r="B15" s="27" t="s">
        <v>12</v>
      </c>
      <c r="C15" s="28">
        <v>13.212</v>
      </c>
      <c r="D15" s="29">
        <v>13.432199999999998</v>
      </c>
      <c r="E15" s="30">
        <v>13.6524</v>
      </c>
      <c r="F15" s="28">
        <v>9.9090000000000007</v>
      </c>
      <c r="G15" s="29">
        <v>10.0191</v>
      </c>
      <c r="H15" s="29">
        <v>10.129199999999999</v>
      </c>
      <c r="I15" s="29">
        <v>10.2393</v>
      </c>
      <c r="J15" s="29">
        <v>10.349400000000001</v>
      </c>
      <c r="K15" s="29">
        <v>10.4595</v>
      </c>
      <c r="L15" s="29">
        <v>10.569599999999999</v>
      </c>
      <c r="M15" s="29">
        <v>10.679699999999999</v>
      </c>
      <c r="N15" s="29">
        <v>10.789800000000001</v>
      </c>
      <c r="O15" s="29">
        <v>10.899900000000001</v>
      </c>
      <c r="P15" s="29">
        <v>11.01</v>
      </c>
      <c r="Q15" s="29">
        <v>11.120099999999999</v>
      </c>
      <c r="R15" s="29">
        <v>11.230199999999998</v>
      </c>
      <c r="S15" s="29">
        <v>11.340300000000001</v>
      </c>
      <c r="T15" s="29">
        <v>11.4504</v>
      </c>
      <c r="U15" s="29">
        <v>11.560499999999999</v>
      </c>
      <c r="V15" s="29">
        <v>11.670599999999999</v>
      </c>
      <c r="W15" s="29">
        <v>11.7807</v>
      </c>
      <c r="X15" s="29">
        <v>11.8908</v>
      </c>
      <c r="Y15" s="29">
        <v>12.0009</v>
      </c>
      <c r="Z15" s="29">
        <v>12.111000000000001</v>
      </c>
      <c r="AA15" s="29">
        <v>12.2211</v>
      </c>
      <c r="AB15" s="29">
        <v>12.331199999999999</v>
      </c>
      <c r="AC15" s="29">
        <v>12.4413</v>
      </c>
      <c r="AD15" s="29">
        <v>12.551400000000001</v>
      </c>
      <c r="AE15" s="29">
        <v>12.6615</v>
      </c>
      <c r="AF15" s="29">
        <v>12.771599999999999</v>
      </c>
      <c r="AG15" s="29">
        <v>12.881699999999999</v>
      </c>
      <c r="AH15" s="29">
        <v>12.991800000000001</v>
      </c>
      <c r="AI15" s="29">
        <v>13.101900000000001</v>
      </c>
      <c r="AJ15" s="29">
        <v>13.212</v>
      </c>
      <c r="AK15" s="29">
        <v>13.322099999999999</v>
      </c>
      <c r="AL15" s="29">
        <v>13.432199999999998</v>
      </c>
      <c r="AM15" s="29">
        <v>13.542300000000001</v>
      </c>
      <c r="AN15" s="29">
        <v>13.6524</v>
      </c>
      <c r="AO15" s="30">
        <v>13.762499999999999</v>
      </c>
    </row>
    <row r="16" spans="1:41" ht="18.75" outlineLevel="1" x14ac:dyDescent="0.3">
      <c r="A16" s="10">
        <v>11</v>
      </c>
      <c r="B16" s="27" t="s">
        <v>13</v>
      </c>
      <c r="C16" s="28">
        <v>16.596</v>
      </c>
      <c r="D16" s="29">
        <v>16.872599999999998</v>
      </c>
      <c r="E16" s="30">
        <v>17.1492</v>
      </c>
      <c r="F16" s="28">
        <v>12.446999999999999</v>
      </c>
      <c r="G16" s="29">
        <v>12.5853</v>
      </c>
      <c r="H16" s="29">
        <v>12.723599999999999</v>
      </c>
      <c r="I16" s="29">
        <v>12.8619</v>
      </c>
      <c r="J16" s="29">
        <v>13.000200000000001</v>
      </c>
      <c r="K16" s="29">
        <v>13.138500000000001</v>
      </c>
      <c r="L16" s="29">
        <v>13.2768</v>
      </c>
      <c r="M16" s="29">
        <v>13.415099999999999</v>
      </c>
      <c r="N16" s="29">
        <v>13.553400000000002</v>
      </c>
      <c r="O16" s="29">
        <v>13.691700000000001</v>
      </c>
      <c r="P16" s="29">
        <v>13.83</v>
      </c>
      <c r="Q16" s="29">
        <v>13.968299999999999</v>
      </c>
      <c r="R16" s="29">
        <v>14.106599999999998</v>
      </c>
      <c r="S16" s="29">
        <v>14.244900000000001</v>
      </c>
      <c r="T16" s="29">
        <v>14.3832</v>
      </c>
      <c r="U16" s="29">
        <v>14.5215</v>
      </c>
      <c r="V16" s="29">
        <v>14.659799999999999</v>
      </c>
      <c r="W16" s="29">
        <v>14.7981</v>
      </c>
      <c r="X16" s="29">
        <v>14.936400000000001</v>
      </c>
      <c r="Y16" s="29">
        <v>15.0747</v>
      </c>
      <c r="Z16" s="29">
        <v>15.213000000000001</v>
      </c>
      <c r="AA16" s="29">
        <v>15.3513</v>
      </c>
      <c r="AB16" s="29">
        <v>15.489599999999999</v>
      </c>
      <c r="AC16" s="29">
        <v>15.6279</v>
      </c>
      <c r="AD16" s="29">
        <v>15.766200000000001</v>
      </c>
      <c r="AE16" s="29">
        <v>15.904500000000001</v>
      </c>
      <c r="AF16" s="29">
        <v>16.0428</v>
      </c>
      <c r="AG16" s="29">
        <v>16.181100000000001</v>
      </c>
      <c r="AH16" s="29">
        <v>16.319400000000002</v>
      </c>
      <c r="AI16" s="29">
        <v>16.457699999999999</v>
      </c>
      <c r="AJ16" s="29">
        <v>16.596</v>
      </c>
      <c r="AK16" s="29">
        <v>16.734300000000001</v>
      </c>
      <c r="AL16" s="29">
        <v>16.872599999999998</v>
      </c>
      <c r="AM16" s="29">
        <v>17.010899999999999</v>
      </c>
      <c r="AN16" s="29">
        <v>17.1492</v>
      </c>
      <c r="AO16" s="30">
        <v>17.287500000000001</v>
      </c>
    </row>
    <row r="17" spans="1:41" ht="18.75" outlineLevel="1" x14ac:dyDescent="0.3">
      <c r="A17" s="10">
        <v>12</v>
      </c>
      <c r="B17" s="27" t="s">
        <v>14</v>
      </c>
      <c r="C17" s="28">
        <v>18.6816</v>
      </c>
      <c r="D17" s="29">
        <v>18.99296</v>
      </c>
      <c r="E17" s="30">
        <v>19.304320000000001</v>
      </c>
      <c r="F17" s="28">
        <v>14.011199999999999</v>
      </c>
      <c r="G17" s="29">
        <v>14.166879999999999</v>
      </c>
      <c r="H17" s="29">
        <v>14.322559999999999</v>
      </c>
      <c r="I17" s="29">
        <v>14.478240000000001</v>
      </c>
      <c r="J17" s="29">
        <v>14.63392</v>
      </c>
      <c r="K17" s="29">
        <v>14.7896</v>
      </c>
      <c r="L17" s="29">
        <v>14.945279999999999</v>
      </c>
      <c r="M17" s="29">
        <v>15.100959999999999</v>
      </c>
      <c r="N17" s="29">
        <v>15.256640000000001</v>
      </c>
      <c r="O17" s="29">
        <v>15.412319999999999</v>
      </c>
      <c r="P17" s="29">
        <v>15.568</v>
      </c>
      <c r="Q17" s="29">
        <v>15.72368</v>
      </c>
      <c r="R17" s="29">
        <v>15.879359999999998</v>
      </c>
      <c r="S17" s="29">
        <v>16.035040000000002</v>
      </c>
      <c r="T17" s="29">
        <v>16.190719999999999</v>
      </c>
      <c r="U17" s="29">
        <v>16.346399999999999</v>
      </c>
      <c r="V17" s="29">
        <v>16.502079999999999</v>
      </c>
      <c r="W17" s="29">
        <v>16.65776</v>
      </c>
      <c r="X17" s="29">
        <v>16.81344</v>
      </c>
      <c r="Y17" s="29">
        <v>16.96912</v>
      </c>
      <c r="Z17" s="29">
        <v>17.1248</v>
      </c>
      <c r="AA17" s="29">
        <v>17.280480000000001</v>
      </c>
      <c r="AB17" s="29">
        <v>17.436159999999997</v>
      </c>
      <c r="AC17" s="29">
        <v>17.591840000000001</v>
      </c>
      <c r="AD17" s="29">
        <v>17.747520000000002</v>
      </c>
      <c r="AE17" s="29">
        <v>17.903199999999998</v>
      </c>
      <c r="AF17" s="29">
        <v>18.058879999999998</v>
      </c>
      <c r="AG17" s="29">
        <v>18.214559999999999</v>
      </c>
      <c r="AH17" s="29">
        <v>18.370239999999999</v>
      </c>
      <c r="AI17" s="29">
        <v>18.525919999999999</v>
      </c>
      <c r="AJ17" s="29">
        <v>18.6816</v>
      </c>
      <c r="AK17" s="29">
        <v>18.83728</v>
      </c>
      <c r="AL17" s="29">
        <v>18.99296</v>
      </c>
      <c r="AM17" s="29">
        <v>19.14864</v>
      </c>
      <c r="AN17" s="29">
        <v>19.304320000000001</v>
      </c>
      <c r="AO17" s="30">
        <v>19.46</v>
      </c>
    </row>
    <row r="18" spans="1:41" ht="18.75" outlineLevel="1" x14ac:dyDescent="0.3">
      <c r="A18" s="10">
        <v>13</v>
      </c>
      <c r="B18" s="27" t="s">
        <v>15</v>
      </c>
      <c r="C18" s="28">
        <v>12.916799999999999</v>
      </c>
      <c r="D18" s="29">
        <v>13.132079999999997</v>
      </c>
      <c r="E18" s="30">
        <v>13.347359999999998</v>
      </c>
      <c r="F18" s="28">
        <v>9.687599999999998</v>
      </c>
      <c r="G18" s="29">
        <v>9.7952399999999979</v>
      </c>
      <c r="H18" s="29">
        <v>9.9028799999999979</v>
      </c>
      <c r="I18" s="29">
        <v>10.01052</v>
      </c>
      <c r="J18" s="29">
        <v>10.118159999999998</v>
      </c>
      <c r="K18" s="29">
        <v>10.225799999999998</v>
      </c>
      <c r="L18" s="29">
        <v>10.333439999999998</v>
      </c>
      <c r="M18" s="29">
        <v>10.441079999999998</v>
      </c>
      <c r="N18" s="29">
        <v>10.548719999999999</v>
      </c>
      <c r="O18" s="29">
        <v>10.656359999999998</v>
      </c>
      <c r="P18" s="29">
        <v>10.763999999999998</v>
      </c>
      <c r="Q18" s="29">
        <v>10.871639999999998</v>
      </c>
      <c r="R18" s="29">
        <v>10.979279999999997</v>
      </c>
      <c r="S18" s="29">
        <v>11.086919999999999</v>
      </c>
      <c r="T18" s="29">
        <v>11.194559999999999</v>
      </c>
      <c r="U18" s="29">
        <v>11.302199999999997</v>
      </c>
      <c r="V18" s="29">
        <v>11.409839999999997</v>
      </c>
      <c r="W18" s="29">
        <v>11.517479999999997</v>
      </c>
      <c r="X18" s="29">
        <v>11.625119999999999</v>
      </c>
      <c r="Y18" s="29">
        <v>11.732759999999999</v>
      </c>
      <c r="Z18" s="29">
        <v>11.840399999999997</v>
      </c>
      <c r="AA18" s="29">
        <v>11.948039999999997</v>
      </c>
      <c r="AB18" s="29">
        <v>12.055679999999997</v>
      </c>
      <c r="AC18" s="29">
        <v>12.163319999999999</v>
      </c>
      <c r="AD18" s="29">
        <v>12.270959999999999</v>
      </c>
      <c r="AE18" s="29">
        <v>12.378599999999997</v>
      </c>
      <c r="AF18" s="29">
        <v>12.486239999999997</v>
      </c>
      <c r="AG18" s="29">
        <v>12.593879999999997</v>
      </c>
      <c r="AH18" s="29">
        <v>12.701519999999999</v>
      </c>
      <c r="AI18" s="29">
        <v>12.809159999999999</v>
      </c>
      <c r="AJ18" s="29">
        <v>12.916799999999999</v>
      </c>
      <c r="AK18" s="29">
        <v>13.024439999999997</v>
      </c>
      <c r="AL18" s="29">
        <v>13.132079999999997</v>
      </c>
      <c r="AM18" s="29">
        <v>13.239719999999998</v>
      </c>
      <c r="AN18" s="29">
        <v>13.347359999999998</v>
      </c>
      <c r="AO18" s="30">
        <v>13.454999999999998</v>
      </c>
    </row>
    <row r="19" spans="1:41" ht="18.75" outlineLevel="1" x14ac:dyDescent="0.3">
      <c r="A19" s="10">
        <v>14</v>
      </c>
      <c r="B19" s="27" t="s">
        <v>16</v>
      </c>
      <c r="C19" s="28">
        <v>15.475200000000001</v>
      </c>
      <c r="D19" s="29">
        <v>15.73312</v>
      </c>
      <c r="E19" s="30">
        <v>15.991040000000003</v>
      </c>
      <c r="F19" s="28">
        <v>11.606400000000001</v>
      </c>
      <c r="G19" s="29">
        <v>11.73536</v>
      </c>
      <c r="H19" s="29">
        <v>11.864319999999999</v>
      </c>
      <c r="I19" s="29">
        <v>11.993280000000002</v>
      </c>
      <c r="J19" s="29">
        <v>12.122240000000001</v>
      </c>
      <c r="K19" s="29">
        <v>12.251200000000001</v>
      </c>
      <c r="L19" s="29">
        <v>12.38016</v>
      </c>
      <c r="M19" s="29">
        <v>12.509119999999999</v>
      </c>
      <c r="N19" s="29">
        <v>12.638080000000002</v>
      </c>
      <c r="O19" s="29">
        <v>12.767040000000001</v>
      </c>
      <c r="P19" s="29">
        <v>12.896000000000001</v>
      </c>
      <c r="Q19" s="29">
        <v>13.02496</v>
      </c>
      <c r="R19" s="29">
        <v>13.153919999999999</v>
      </c>
      <c r="S19" s="29">
        <v>13.282880000000002</v>
      </c>
      <c r="T19" s="29">
        <v>13.411840000000002</v>
      </c>
      <c r="U19" s="29">
        <v>13.540800000000001</v>
      </c>
      <c r="V19" s="29">
        <v>13.66976</v>
      </c>
      <c r="W19" s="29">
        <v>13.798719999999999</v>
      </c>
      <c r="X19" s="29">
        <v>13.927680000000002</v>
      </c>
      <c r="Y19" s="29">
        <v>14.056640000000002</v>
      </c>
      <c r="Z19" s="29">
        <v>14.185600000000001</v>
      </c>
      <c r="AA19" s="29">
        <v>14.31456</v>
      </c>
      <c r="AB19" s="29">
        <v>14.443519999999999</v>
      </c>
      <c r="AC19" s="29">
        <v>14.572480000000002</v>
      </c>
      <c r="AD19" s="29">
        <v>14.701440000000002</v>
      </c>
      <c r="AE19" s="29">
        <v>14.830400000000001</v>
      </c>
      <c r="AF19" s="29">
        <v>14.95936</v>
      </c>
      <c r="AG19" s="29">
        <v>15.08832</v>
      </c>
      <c r="AH19" s="29">
        <v>15.217280000000002</v>
      </c>
      <c r="AI19" s="29">
        <v>15.346240000000002</v>
      </c>
      <c r="AJ19" s="29">
        <v>15.475200000000001</v>
      </c>
      <c r="AK19" s="29">
        <v>15.60416</v>
      </c>
      <c r="AL19" s="29">
        <v>15.73312</v>
      </c>
      <c r="AM19" s="29">
        <v>15.862080000000002</v>
      </c>
      <c r="AN19" s="29">
        <v>15.991040000000002</v>
      </c>
      <c r="AO19" s="30">
        <v>16.12</v>
      </c>
    </row>
    <row r="20" spans="1:41" ht="18.75" outlineLevel="1" x14ac:dyDescent="0.3">
      <c r="A20" s="10">
        <v>15</v>
      </c>
      <c r="B20" s="27" t="s">
        <v>17</v>
      </c>
      <c r="C20" s="28">
        <v>18.876000000000001</v>
      </c>
      <c r="D20" s="29">
        <v>19.1906</v>
      </c>
      <c r="E20" s="30">
        <v>19.505200000000002</v>
      </c>
      <c r="F20" s="28">
        <v>14.157</v>
      </c>
      <c r="G20" s="29">
        <v>14.314299999999999</v>
      </c>
      <c r="H20" s="29">
        <v>14.471599999999999</v>
      </c>
      <c r="I20" s="29">
        <v>14.628900000000002</v>
      </c>
      <c r="J20" s="29">
        <v>14.786200000000001</v>
      </c>
      <c r="K20" s="29">
        <v>14.9435</v>
      </c>
      <c r="L20" s="29">
        <v>15.1008</v>
      </c>
      <c r="M20" s="29">
        <v>15.258099999999999</v>
      </c>
      <c r="N20" s="29">
        <v>15.4154</v>
      </c>
      <c r="O20" s="29">
        <v>15.572699999999999</v>
      </c>
      <c r="P20" s="29">
        <v>15.73</v>
      </c>
      <c r="Q20" s="29">
        <v>15.8873</v>
      </c>
      <c r="R20" s="29">
        <v>16.044599999999999</v>
      </c>
      <c r="S20" s="29">
        <v>16.201900000000002</v>
      </c>
      <c r="T20" s="29">
        <v>16.359200000000001</v>
      </c>
      <c r="U20" s="29">
        <v>16.516500000000001</v>
      </c>
      <c r="V20" s="29">
        <v>16.6738</v>
      </c>
      <c r="W20" s="29">
        <v>16.831099999999999</v>
      </c>
      <c r="X20" s="29">
        <v>16.988400000000002</v>
      </c>
      <c r="Y20" s="29">
        <v>17.145700000000001</v>
      </c>
      <c r="Z20" s="29">
        <v>17.303000000000001</v>
      </c>
      <c r="AA20" s="29">
        <v>17.4603</v>
      </c>
      <c r="AB20" s="29">
        <v>17.617599999999999</v>
      </c>
      <c r="AC20" s="29">
        <v>17.774900000000002</v>
      </c>
      <c r="AD20" s="29">
        <v>17.932200000000002</v>
      </c>
      <c r="AE20" s="29">
        <v>18.089500000000001</v>
      </c>
      <c r="AF20" s="29">
        <v>18.2468</v>
      </c>
      <c r="AG20" s="29">
        <v>18.4041</v>
      </c>
      <c r="AH20" s="29">
        <v>18.561399999999999</v>
      </c>
      <c r="AI20" s="29">
        <v>18.718699999999998</v>
      </c>
      <c r="AJ20" s="29">
        <v>18.875999999999998</v>
      </c>
      <c r="AK20" s="29">
        <v>19.033300000000001</v>
      </c>
      <c r="AL20" s="29">
        <v>19.1906</v>
      </c>
      <c r="AM20" s="29">
        <v>19.347899999999999</v>
      </c>
      <c r="AN20" s="29">
        <v>19.505199999999999</v>
      </c>
      <c r="AO20" s="30">
        <v>19.662499999999998</v>
      </c>
    </row>
    <row r="21" spans="1:41" ht="18.75" outlineLevel="1" x14ac:dyDescent="0.3">
      <c r="A21" s="10">
        <v>16</v>
      </c>
      <c r="B21" s="27" t="s">
        <v>18</v>
      </c>
      <c r="C21" s="28">
        <v>22.744800000000001</v>
      </c>
      <c r="D21" s="29">
        <v>23.12388</v>
      </c>
      <c r="E21" s="30">
        <v>23.502960000000002</v>
      </c>
      <c r="F21" s="28">
        <v>17.058600000000002</v>
      </c>
      <c r="G21" s="29">
        <v>17.248139999999999</v>
      </c>
      <c r="H21" s="29">
        <v>17.43768</v>
      </c>
      <c r="I21" s="29">
        <v>17.627220000000005</v>
      </c>
      <c r="J21" s="29">
        <v>17.816760000000002</v>
      </c>
      <c r="K21" s="29">
        <v>18.006300000000003</v>
      </c>
      <c r="L21" s="29">
        <v>18.19584</v>
      </c>
      <c r="M21" s="29">
        <v>18.385380000000001</v>
      </c>
      <c r="N21" s="29">
        <v>18.574920000000002</v>
      </c>
      <c r="O21" s="29">
        <v>18.764460000000003</v>
      </c>
      <c r="P21" s="29">
        <v>18.954000000000001</v>
      </c>
      <c r="Q21" s="29">
        <v>19.143540000000002</v>
      </c>
      <c r="R21" s="29">
        <v>19.333079999999999</v>
      </c>
      <c r="S21" s="29">
        <v>19.522620000000003</v>
      </c>
      <c r="T21" s="29">
        <v>19.712160000000004</v>
      </c>
      <c r="U21" s="29">
        <v>19.901700000000002</v>
      </c>
      <c r="V21" s="29">
        <v>20.091240000000003</v>
      </c>
      <c r="W21" s="29">
        <v>20.28078</v>
      </c>
      <c r="X21" s="29">
        <v>20.470320000000005</v>
      </c>
      <c r="Y21" s="29">
        <v>20.659860000000002</v>
      </c>
      <c r="Z21" s="29">
        <v>20.849400000000003</v>
      </c>
      <c r="AA21" s="29">
        <v>21.03894</v>
      </c>
      <c r="AB21" s="29">
        <v>21.228480000000001</v>
      </c>
      <c r="AC21" s="29">
        <v>21.418020000000002</v>
      </c>
      <c r="AD21" s="29">
        <v>21.607560000000003</v>
      </c>
      <c r="AE21" s="29">
        <v>21.797100000000004</v>
      </c>
      <c r="AF21" s="29">
        <v>21.986640000000001</v>
      </c>
      <c r="AG21" s="29">
        <v>22.176180000000002</v>
      </c>
      <c r="AH21" s="29">
        <v>22.365720000000003</v>
      </c>
      <c r="AI21" s="29">
        <v>22.555260000000004</v>
      </c>
      <c r="AJ21" s="29">
        <v>22.744800000000001</v>
      </c>
      <c r="AK21" s="29">
        <v>22.934340000000002</v>
      </c>
      <c r="AL21" s="29">
        <v>23.12388</v>
      </c>
      <c r="AM21" s="29">
        <v>23.313420000000004</v>
      </c>
      <c r="AN21" s="29">
        <v>23.502960000000002</v>
      </c>
      <c r="AO21" s="30">
        <v>23.692500000000003</v>
      </c>
    </row>
    <row r="22" spans="1:41" ht="18.75" outlineLevel="1" x14ac:dyDescent="0.3">
      <c r="A22" s="10">
        <v>17</v>
      </c>
      <c r="B22" s="27" t="s">
        <v>19</v>
      </c>
      <c r="C22" s="28">
        <v>15.621599999999999</v>
      </c>
      <c r="D22" s="29">
        <v>15.881959999999998</v>
      </c>
      <c r="E22" s="30">
        <v>16.142319999999998</v>
      </c>
      <c r="F22" s="28">
        <v>11.716199999999999</v>
      </c>
      <c r="G22" s="29">
        <v>11.846379999999998</v>
      </c>
      <c r="H22" s="29">
        <v>11.976559999999997</v>
      </c>
      <c r="I22" s="29">
        <v>12.10674</v>
      </c>
      <c r="J22" s="29">
        <v>12.23692</v>
      </c>
      <c r="K22" s="29">
        <v>12.367099999999999</v>
      </c>
      <c r="L22" s="29">
        <v>12.497279999999998</v>
      </c>
      <c r="M22" s="29">
        <v>12.627459999999997</v>
      </c>
      <c r="N22" s="29">
        <v>12.757639999999999</v>
      </c>
      <c r="O22" s="29">
        <v>12.88782</v>
      </c>
      <c r="P22" s="29">
        <v>13.017999999999999</v>
      </c>
      <c r="Q22" s="29">
        <v>13.148179999999998</v>
      </c>
      <c r="R22" s="29">
        <v>13.278359999999997</v>
      </c>
      <c r="S22" s="29">
        <v>13.408539999999999</v>
      </c>
      <c r="T22" s="29">
        <v>13.53872</v>
      </c>
      <c r="U22" s="29">
        <v>13.668899999999999</v>
      </c>
      <c r="V22" s="29">
        <v>13.799079999999998</v>
      </c>
      <c r="W22" s="29">
        <v>13.929259999999998</v>
      </c>
      <c r="X22" s="29">
        <v>14.059439999999999</v>
      </c>
      <c r="Y22" s="29">
        <v>14.189619999999998</v>
      </c>
      <c r="Z22" s="29">
        <v>14.319799999999999</v>
      </c>
      <c r="AA22" s="29">
        <v>14.449979999999998</v>
      </c>
      <c r="AB22" s="29">
        <v>14.580159999999998</v>
      </c>
      <c r="AC22" s="29">
        <v>14.710339999999999</v>
      </c>
      <c r="AD22" s="29">
        <v>14.840519999999998</v>
      </c>
      <c r="AE22" s="29">
        <v>14.970699999999999</v>
      </c>
      <c r="AF22" s="29">
        <v>15.100879999999998</v>
      </c>
      <c r="AG22" s="29">
        <v>15.231059999999998</v>
      </c>
      <c r="AH22" s="29">
        <v>15.361239999999999</v>
      </c>
      <c r="AI22" s="29">
        <v>15.491419999999998</v>
      </c>
      <c r="AJ22" s="29">
        <v>15.621599999999997</v>
      </c>
      <c r="AK22" s="29">
        <v>15.751779999999998</v>
      </c>
      <c r="AL22" s="29">
        <v>15.881959999999998</v>
      </c>
      <c r="AM22" s="29">
        <v>16.012139999999999</v>
      </c>
      <c r="AN22" s="29">
        <v>16.142319999999998</v>
      </c>
      <c r="AO22" s="30">
        <v>16.272499999999997</v>
      </c>
    </row>
    <row r="23" spans="1:41" ht="18.75" outlineLevel="1" x14ac:dyDescent="0.3">
      <c r="A23" s="10">
        <v>18</v>
      </c>
      <c r="B23" s="27" t="s">
        <v>20</v>
      </c>
      <c r="C23" s="28">
        <v>18.216000000000001</v>
      </c>
      <c r="D23" s="29">
        <v>18.519600000000001</v>
      </c>
      <c r="E23" s="30">
        <v>18.8232</v>
      </c>
      <c r="F23" s="28">
        <v>13.662000000000001</v>
      </c>
      <c r="G23" s="29">
        <v>13.813799999999999</v>
      </c>
      <c r="H23" s="29">
        <v>13.965599999999998</v>
      </c>
      <c r="I23" s="29">
        <v>14.117400000000002</v>
      </c>
      <c r="J23" s="29">
        <v>14.269200000000001</v>
      </c>
      <c r="K23" s="29">
        <v>14.420999999999999</v>
      </c>
      <c r="L23" s="29">
        <v>14.572799999999999</v>
      </c>
      <c r="M23" s="29">
        <v>14.724599999999999</v>
      </c>
      <c r="N23" s="29">
        <v>14.876400000000002</v>
      </c>
      <c r="O23" s="29">
        <v>15.0282</v>
      </c>
      <c r="P23" s="29">
        <v>15.18</v>
      </c>
      <c r="Q23" s="29">
        <v>15.331799999999999</v>
      </c>
      <c r="R23" s="29">
        <v>15.483599999999999</v>
      </c>
      <c r="S23" s="29">
        <v>15.635400000000001</v>
      </c>
      <c r="T23" s="29">
        <v>15.7872</v>
      </c>
      <c r="U23" s="29">
        <v>15.939</v>
      </c>
      <c r="V23" s="29">
        <v>16.090799999999998</v>
      </c>
      <c r="W23" s="29">
        <v>16.242599999999999</v>
      </c>
      <c r="X23" s="29">
        <v>16.394400000000001</v>
      </c>
      <c r="Y23" s="29">
        <v>16.546200000000002</v>
      </c>
      <c r="Z23" s="29">
        <v>16.698</v>
      </c>
      <c r="AA23" s="29">
        <v>16.849799999999998</v>
      </c>
      <c r="AB23" s="29">
        <v>17.0016</v>
      </c>
      <c r="AC23" s="29">
        <v>17.153400000000001</v>
      </c>
      <c r="AD23" s="29">
        <v>17.305199999999999</v>
      </c>
      <c r="AE23" s="29">
        <v>17.457000000000001</v>
      </c>
      <c r="AF23" s="29">
        <v>17.608799999999999</v>
      </c>
      <c r="AG23" s="29">
        <v>17.7606</v>
      </c>
      <c r="AH23" s="29">
        <v>17.912400000000002</v>
      </c>
      <c r="AI23" s="29">
        <v>18.0642</v>
      </c>
      <c r="AJ23" s="29">
        <v>18.216000000000001</v>
      </c>
      <c r="AK23" s="29">
        <v>18.367799999999999</v>
      </c>
      <c r="AL23" s="29">
        <v>18.519600000000001</v>
      </c>
      <c r="AM23" s="29">
        <v>18.671400000000002</v>
      </c>
      <c r="AN23" s="29">
        <v>18.8232</v>
      </c>
      <c r="AO23" s="30">
        <v>18.975000000000001</v>
      </c>
    </row>
    <row r="24" spans="1:41" ht="18.75" outlineLevel="1" x14ac:dyDescent="0.3">
      <c r="A24" s="10">
        <v>19</v>
      </c>
      <c r="B24" s="27" t="s">
        <v>21</v>
      </c>
      <c r="C24" s="28">
        <v>20.185199999999998</v>
      </c>
      <c r="D24" s="29">
        <v>20.521619999999999</v>
      </c>
      <c r="E24" s="30">
        <v>20.858040000000003</v>
      </c>
      <c r="F24" s="28">
        <v>15.1389</v>
      </c>
      <c r="G24" s="29">
        <v>15.307109999999998</v>
      </c>
      <c r="H24" s="29">
        <v>15.475319999999998</v>
      </c>
      <c r="I24" s="29">
        <v>15.64353</v>
      </c>
      <c r="J24" s="29">
        <v>15.81174</v>
      </c>
      <c r="K24" s="29">
        <v>15.979949999999999</v>
      </c>
      <c r="L24" s="29">
        <v>16.148159999999997</v>
      </c>
      <c r="M24" s="29">
        <v>16.316369999999999</v>
      </c>
      <c r="N24" s="29">
        <v>16.484580000000001</v>
      </c>
      <c r="O24" s="29">
        <v>16.65279</v>
      </c>
      <c r="P24" s="29">
        <v>16.820999999999998</v>
      </c>
      <c r="Q24" s="29">
        <v>16.98921</v>
      </c>
      <c r="R24" s="29">
        <v>17.157419999999998</v>
      </c>
      <c r="S24" s="29">
        <v>17.32563</v>
      </c>
      <c r="T24" s="29">
        <v>17.493839999999999</v>
      </c>
      <c r="U24" s="29">
        <v>17.662050000000001</v>
      </c>
      <c r="V24" s="29">
        <v>17.830259999999999</v>
      </c>
      <c r="W24" s="29">
        <v>17.998469999999998</v>
      </c>
      <c r="X24" s="29">
        <v>18.166679999999999</v>
      </c>
      <c r="Y24" s="29">
        <v>18.334890000000001</v>
      </c>
      <c r="Z24" s="29">
        <v>18.5031</v>
      </c>
      <c r="AA24" s="29">
        <v>18.671309999999998</v>
      </c>
      <c r="AB24" s="29">
        <v>18.839519999999997</v>
      </c>
      <c r="AC24" s="29">
        <v>19.007729999999999</v>
      </c>
      <c r="AD24" s="29">
        <v>19.175940000000001</v>
      </c>
      <c r="AE24" s="29">
        <v>19.344149999999999</v>
      </c>
      <c r="AF24" s="29">
        <v>19.512359999999997</v>
      </c>
      <c r="AG24" s="29">
        <v>19.680569999999999</v>
      </c>
      <c r="AH24" s="29">
        <v>19.848780000000001</v>
      </c>
      <c r="AI24" s="29">
        <v>20.01699</v>
      </c>
      <c r="AJ24" s="29">
        <v>20.185199999999998</v>
      </c>
      <c r="AK24" s="29">
        <v>20.35341</v>
      </c>
      <c r="AL24" s="29">
        <v>20.521619999999999</v>
      </c>
      <c r="AM24" s="29">
        <v>20.689830000000001</v>
      </c>
      <c r="AN24" s="29">
        <v>20.858039999999999</v>
      </c>
      <c r="AO24" s="30">
        <v>21.026249999999997</v>
      </c>
    </row>
    <row r="25" spans="1:41" ht="18.75" outlineLevel="1" x14ac:dyDescent="0.3">
      <c r="A25" s="10">
        <v>20</v>
      </c>
      <c r="B25" s="27" t="s">
        <v>22</v>
      </c>
      <c r="C25" s="28">
        <v>23.7636</v>
      </c>
      <c r="D25" s="29">
        <v>24.159659999999999</v>
      </c>
      <c r="E25" s="30">
        <v>24.555720000000001</v>
      </c>
      <c r="F25" s="28">
        <v>17.822700000000001</v>
      </c>
      <c r="G25" s="29">
        <v>18.02073</v>
      </c>
      <c r="H25" s="29">
        <v>18.21876</v>
      </c>
      <c r="I25" s="29">
        <v>18.416790000000002</v>
      </c>
      <c r="J25" s="29">
        <v>18.614820000000002</v>
      </c>
      <c r="K25" s="29">
        <v>18.812850000000001</v>
      </c>
      <c r="L25" s="29">
        <v>19.01088</v>
      </c>
      <c r="M25" s="29">
        <v>19.208909999999999</v>
      </c>
      <c r="N25" s="29">
        <v>19.406940000000002</v>
      </c>
      <c r="O25" s="29">
        <v>19.604970000000002</v>
      </c>
      <c r="P25" s="29">
        <v>19.803000000000001</v>
      </c>
      <c r="Q25" s="29">
        <v>20.00103</v>
      </c>
      <c r="R25" s="29">
        <v>20.199059999999999</v>
      </c>
      <c r="S25" s="29">
        <v>20.397090000000002</v>
      </c>
      <c r="T25" s="29">
        <v>20.595120000000001</v>
      </c>
      <c r="U25" s="29">
        <v>20.793150000000001</v>
      </c>
      <c r="V25" s="29">
        <v>20.99118</v>
      </c>
      <c r="W25" s="29">
        <v>21.189209999999999</v>
      </c>
      <c r="X25" s="29">
        <v>21.387240000000002</v>
      </c>
      <c r="Y25" s="29">
        <v>21.585270000000001</v>
      </c>
      <c r="Z25" s="29">
        <v>21.783300000000001</v>
      </c>
      <c r="AA25" s="29">
        <v>21.98133</v>
      </c>
      <c r="AB25" s="29">
        <v>22.179359999999999</v>
      </c>
      <c r="AC25" s="29">
        <v>22.377390000000002</v>
      </c>
      <c r="AD25" s="29">
        <v>22.575420000000001</v>
      </c>
      <c r="AE25" s="29">
        <v>22.77345</v>
      </c>
      <c r="AF25" s="29">
        <v>22.97148</v>
      </c>
      <c r="AG25" s="29">
        <v>23.169509999999999</v>
      </c>
      <c r="AH25" s="29">
        <v>23.367540000000002</v>
      </c>
      <c r="AI25" s="29">
        <v>23.565570000000001</v>
      </c>
      <c r="AJ25" s="29">
        <v>23.763600000000004</v>
      </c>
      <c r="AK25" s="29">
        <v>23.961630000000003</v>
      </c>
      <c r="AL25" s="29">
        <v>24.159660000000002</v>
      </c>
      <c r="AM25" s="29">
        <v>24.357690000000005</v>
      </c>
      <c r="AN25" s="29">
        <v>24.555720000000004</v>
      </c>
      <c r="AO25" s="30">
        <v>24.753750000000004</v>
      </c>
    </row>
    <row r="26" spans="1:41" ht="18.75" outlineLevel="1" x14ac:dyDescent="0.3">
      <c r="A26" s="10">
        <v>21</v>
      </c>
      <c r="B26" s="27" t="s">
        <v>23</v>
      </c>
      <c r="C26" s="28">
        <v>18.2712</v>
      </c>
      <c r="D26" s="29">
        <v>18.575719999999997</v>
      </c>
      <c r="E26" s="30">
        <v>18.880240000000001</v>
      </c>
      <c r="F26" s="28">
        <v>13.703400000000002</v>
      </c>
      <c r="G26" s="29">
        <v>13.85566</v>
      </c>
      <c r="H26" s="29">
        <v>14.00792</v>
      </c>
      <c r="I26" s="29">
        <v>14.160180000000002</v>
      </c>
      <c r="J26" s="29">
        <v>14.312440000000002</v>
      </c>
      <c r="K26" s="29">
        <v>14.464700000000002</v>
      </c>
      <c r="L26" s="29">
        <v>14.616960000000001</v>
      </c>
      <c r="M26" s="29">
        <v>14.769220000000001</v>
      </c>
      <c r="N26" s="29">
        <v>14.921480000000003</v>
      </c>
      <c r="O26" s="29">
        <v>15.073740000000003</v>
      </c>
      <c r="P26" s="29">
        <v>15.226000000000003</v>
      </c>
      <c r="Q26" s="29">
        <v>15.378260000000001</v>
      </c>
      <c r="R26" s="29">
        <v>15.530520000000001</v>
      </c>
      <c r="S26" s="29">
        <v>15.682780000000003</v>
      </c>
      <c r="T26" s="29">
        <v>15.835040000000003</v>
      </c>
      <c r="U26" s="29">
        <v>15.987300000000001</v>
      </c>
      <c r="V26" s="29">
        <v>16.139560000000003</v>
      </c>
      <c r="W26" s="29">
        <v>16.291820000000001</v>
      </c>
      <c r="X26" s="29">
        <v>16.444080000000003</v>
      </c>
      <c r="Y26" s="29">
        <v>16.596340000000001</v>
      </c>
      <c r="Z26" s="29">
        <v>16.748600000000003</v>
      </c>
      <c r="AA26" s="29">
        <v>16.900860000000002</v>
      </c>
      <c r="AB26" s="29">
        <v>17.05312</v>
      </c>
      <c r="AC26" s="29">
        <v>17.205380000000002</v>
      </c>
      <c r="AD26" s="29">
        <v>17.357640000000004</v>
      </c>
      <c r="AE26" s="29">
        <v>17.509900000000002</v>
      </c>
      <c r="AF26" s="29">
        <v>17.66216</v>
      </c>
      <c r="AG26" s="29">
        <v>17.814420000000002</v>
      </c>
      <c r="AH26" s="29">
        <v>17.966680000000004</v>
      </c>
      <c r="AI26" s="29">
        <v>18.118940000000002</v>
      </c>
      <c r="AJ26" s="29">
        <v>18.2712</v>
      </c>
      <c r="AK26" s="29">
        <v>18.423460000000002</v>
      </c>
      <c r="AL26" s="29">
        <v>18.57572</v>
      </c>
      <c r="AM26" s="29">
        <v>18.727980000000002</v>
      </c>
      <c r="AN26" s="29">
        <v>18.880240000000004</v>
      </c>
      <c r="AO26" s="30">
        <v>19.032500000000002</v>
      </c>
    </row>
    <row r="27" spans="1:41" ht="18.75" outlineLevel="1" x14ac:dyDescent="0.3">
      <c r="A27" s="10">
        <v>22</v>
      </c>
      <c r="B27" s="27" t="s">
        <v>24</v>
      </c>
      <c r="C27" s="28">
        <v>19.152000000000001</v>
      </c>
      <c r="D27" s="29">
        <v>19.4712</v>
      </c>
      <c r="E27" s="30">
        <v>19.790400000000002</v>
      </c>
      <c r="F27" s="28">
        <v>14.364000000000001</v>
      </c>
      <c r="G27" s="29">
        <v>14.5236</v>
      </c>
      <c r="H27" s="29">
        <v>14.683199999999999</v>
      </c>
      <c r="I27" s="29">
        <v>14.842800000000002</v>
      </c>
      <c r="J27" s="29">
        <v>15.002400000000002</v>
      </c>
      <c r="K27" s="29">
        <v>15.162000000000001</v>
      </c>
      <c r="L27" s="29">
        <v>15.3216</v>
      </c>
      <c r="M27" s="29">
        <v>15.481199999999999</v>
      </c>
      <c r="N27" s="29">
        <v>15.640800000000002</v>
      </c>
      <c r="O27" s="29">
        <v>15.800400000000002</v>
      </c>
      <c r="P27" s="29">
        <v>15.96</v>
      </c>
      <c r="Q27" s="29">
        <v>16.119600000000002</v>
      </c>
      <c r="R27" s="29">
        <v>16.279199999999999</v>
      </c>
      <c r="S27" s="29">
        <v>16.438800000000001</v>
      </c>
      <c r="T27" s="29">
        <v>16.598400000000002</v>
      </c>
      <c r="U27" s="29">
        <v>16.758000000000003</v>
      </c>
      <c r="V27" s="29">
        <v>16.9176</v>
      </c>
      <c r="W27" s="29">
        <v>17.077200000000001</v>
      </c>
      <c r="X27" s="29">
        <v>17.236800000000002</v>
      </c>
      <c r="Y27" s="29">
        <v>17.3964</v>
      </c>
      <c r="Z27" s="29">
        <v>17.556000000000001</v>
      </c>
      <c r="AA27" s="29">
        <v>17.715600000000002</v>
      </c>
      <c r="AB27" s="29">
        <v>17.8752</v>
      </c>
      <c r="AC27" s="29">
        <v>18.034800000000001</v>
      </c>
      <c r="AD27" s="29">
        <v>18.194400000000002</v>
      </c>
      <c r="AE27" s="29">
        <v>18.353999999999999</v>
      </c>
      <c r="AF27" s="29">
        <v>18.5136</v>
      </c>
      <c r="AG27" s="29">
        <v>18.673200000000001</v>
      </c>
      <c r="AH27" s="29">
        <v>18.832800000000002</v>
      </c>
      <c r="AI27" s="29">
        <v>18.9924</v>
      </c>
      <c r="AJ27" s="29">
        <v>19.152000000000001</v>
      </c>
      <c r="AK27" s="29">
        <v>19.311600000000002</v>
      </c>
      <c r="AL27" s="29">
        <v>19.4712</v>
      </c>
      <c r="AM27" s="29">
        <v>19.630800000000001</v>
      </c>
      <c r="AN27" s="29">
        <v>19.790400000000002</v>
      </c>
      <c r="AO27" s="30">
        <v>19.950000000000003</v>
      </c>
    </row>
    <row r="28" spans="1:41" ht="18.75" outlineLevel="1" x14ac:dyDescent="0.3">
      <c r="A28" s="10">
        <v>23</v>
      </c>
      <c r="B28" s="27" t="s">
        <v>25</v>
      </c>
      <c r="C28" s="28">
        <v>22.831199999999995</v>
      </c>
      <c r="D28" s="29">
        <v>23.211719999999993</v>
      </c>
      <c r="E28" s="30">
        <v>23.592239999999997</v>
      </c>
      <c r="F28" s="28">
        <v>17.123399999999997</v>
      </c>
      <c r="G28" s="29">
        <v>17.313659999999995</v>
      </c>
      <c r="H28" s="29">
        <v>17.503919999999994</v>
      </c>
      <c r="I28" s="29">
        <v>17.694179999999999</v>
      </c>
      <c r="J28" s="29">
        <v>17.884439999999998</v>
      </c>
      <c r="K28" s="29">
        <v>18.074699999999996</v>
      </c>
      <c r="L28" s="29">
        <v>18.264959999999995</v>
      </c>
      <c r="M28" s="29">
        <v>18.455219999999994</v>
      </c>
      <c r="N28" s="29">
        <v>18.645479999999999</v>
      </c>
      <c r="O28" s="29">
        <v>18.835739999999998</v>
      </c>
      <c r="P28" s="29">
        <v>19.025999999999996</v>
      </c>
      <c r="Q28" s="29">
        <v>19.216259999999995</v>
      </c>
      <c r="R28" s="29">
        <v>19.406519999999993</v>
      </c>
      <c r="S28" s="29">
        <v>19.596779999999999</v>
      </c>
      <c r="T28" s="29">
        <v>19.787039999999998</v>
      </c>
      <c r="U28" s="29">
        <v>19.977299999999996</v>
      </c>
      <c r="V28" s="29">
        <v>20.167559999999995</v>
      </c>
      <c r="W28" s="29">
        <v>20.357819999999993</v>
      </c>
      <c r="X28" s="29">
        <v>20.548079999999999</v>
      </c>
      <c r="Y28" s="29">
        <v>20.738339999999997</v>
      </c>
      <c r="Z28" s="29">
        <v>20.928599999999996</v>
      </c>
      <c r="AA28" s="29">
        <v>21.118859999999994</v>
      </c>
      <c r="AB28" s="29">
        <v>21.309119999999993</v>
      </c>
      <c r="AC28" s="29">
        <v>21.499379999999999</v>
      </c>
      <c r="AD28" s="29">
        <v>21.689639999999997</v>
      </c>
      <c r="AE28" s="29">
        <v>21.879899999999996</v>
      </c>
      <c r="AF28" s="29">
        <v>22.070159999999994</v>
      </c>
      <c r="AG28" s="29">
        <v>22.260419999999993</v>
      </c>
      <c r="AH28" s="29">
        <v>22.450679999999998</v>
      </c>
      <c r="AI28" s="29">
        <v>22.640939999999997</v>
      </c>
      <c r="AJ28" s="29">
        <v>22.831199999999995</v>
      </c>
      <c r="AK28" s="29">
        <v>23.021459999999994</v>
      </c>
      <c r="AL28" s="29">
        <v>23.211719999999993</v>
      </c>
      <c r="AM28" s="29">
        <v>23.401979999999998</v>
      </c>
      <c r="AN28" s="29">
        <v>23.592239999999997</v>
      </c>
      <c r="AO28" s="30">
        <v>23.782499999999995</v>
      </c>
    </row>
    <row r="29" spans="1:41" ht="18.75" outlineLevel="1" x14ac:dyDescent="0.3">
      <c r="A29" s="10">
        <v>24</v>
      </c>
      <c r="B29" s="27" t="s">
        <v>26</v>
      </c>
      <c r="C29" s="28">
        <v>26.560800000000004</v>
      </c>
      <c r="D29" s="29">
        <v>27.003480000000003</v>
      </c>
      <c r="E29" s="30">
        <v>27.446160000000003</v>
      </c>
      <c r="F29" s="28">
        <v>19.920600000000004</v>
      </c>
      <c r="G29" s="29">
        <v>20.141940000000005</v>
      </c>
      <c r="H29" s="29">
        <v>20.363280000000003</v>
      </c>
      <c r="I29" s="29">
        <v>20.584620000000005</v>
      </c>
      <c r="J29" s="29">
        <v>20.805960000000006</v>
      </c>
      <c r="K29" s="29">
        <v>21.027300000000004</v>
      </c>
      <c r="L29" s="29">
        <v>21.248640000000005</v>
      </c>
      <c r="M29" s="29">
        <v>21.469980000000003</v>
      </c>
      <c r="N29" s="29">
        <v>21.691320000000005</v>
      </c>
      <c r="O29" s="29">
        <v>21.912660000000006</v>
      </c>
      <c r="P29" s="29">
        <v>22.134000000000004</v>
      </c>
      <c r="Q29" s="29">
        <v>22.355340000000005</v>
      </c>
      <c r="R29" s="29">
        <v>22.576680000000003</v>
      </c>
      <c r="S29" s="29">
        <v>22.798020000000008</v>
      </c>
      <c r="T29" s="29">
        <v>23.019360000000006</v>
      </c>
      <c r="U29" s="29">
        <v>23.240700000000004</v>
      </c>
      <c r="V29" s="29">
        <v>23.462040000000005</v>
      </c>
      <c r="W29" s="29">
        <v>23.683380000000003</v>
      </c>
      <c r="X29" s="29">
        <v>23.904720000000008</v>
      </c>
      <c r="Y29" s="29">
        <v>24.126060000000006</v>
      </c>
      <c r="Z29" s="29">
        <v>24.347400000000004</v>
      </c>
      <c r="AA29" s="29">
        <v>24.568740000000005</v>
      </c>
      <c r="AB29" s="29">
        <v>24.790080000000003</v>
      </c>
      <c r="AC29" s="29">
        <v>25.011420000000008</v>
      </c>
      <c r="AD29" s="29">
        <v>25.232760000000006</v>
      </c>
      <c r="AE29" s="29">
        <v>25.454100000000004</v>
      </c>
      <c r="AF29" s="29">
        <v>25.675440000000005</v>
      </c>
      <c r="AG29" s="29">
        <v>25.896780000000003</v>
      </c>
      <c r="AH29" s="29">
        <v>26.118120000000008</v>
      </c>
      <c r="AI29" s="29">
        <v>26.339460000000006</v>
      </c>
      <c r="AJ29" s="29">
        <v>26.560800000000008</v>
      </c>
      <c r="AK29" s="29">
        <v>26.782140000000005</v>
      </c>
      <c r="AL29" s="29">
        <v>27.003480000000003</v>
      </c>
      <c r="AM29" s="29">
        <v>27.224820000000008</v>
      </c>
      <c r="AN29" s="29">
        <v>27.446160000000006</v>
      </c>
      <c r="AO29" s="30">
        <v>27.667500000000008</v>
      </c>
    </row>
    <row r="30" spans="1:41" ht="18.75" outlineLevel="1" x14ac:dyDescent="0.3">
      <c r="A30" s="10">
        <v>25</v>
      </c>
      <c r="B30" s="27" t="s">
        <v>27</v>
      </c>
      <c r="C30" s="28">
        <v>18.27</v>
      </c>
      <c r="D30" s="29">
        <v>18.574499999999997</v>
      </c>
      <c r="E30" s="30">
        <v>18.879000000000001</v>
      </c>
      <c r="F30" s="28">
        <v>13.702500000000001</v>
      </c>
      <c r="G30" s="29">
        <v>13.854749999999999</v>
      </c>
      <c r="H30" s="29">
        <v>14.006999999999998</v>
      </c>
      <c r="I30" s="29">
        <v>14.15925</v>
      </c>
      <c r="J30" s="29">
        <v>14.311500000000001</v>
      </c>
      <c r="K30" s="29">
        <v>14.463749999999999</v>
      </c>
      <c r="L30" s="29">
        <v>14.616</v>
      </c>
      <c r="M30" s="29">
        <v>14.768249999999998</v>
      </c>
      <c r="N30" s="29">
        <v>14.920500000000001</v>
      </c>
      <c r="O30" s="29">
        <v>15.072750000000001</v>
      </c>
      <c r="P30" s="29">
        <v>15.225</v>
      </c>
      <c r="Q30" s="29">
        <v>15.377249999999998</v>
      </c>
      <c r="R30" s="29">
        <v>15.529499999999999</v>
      </c>
      <c r="S30" s="29">
        <v>15.681750000000001</v>
      </c>
      <c r="T30" s="29">
        <v>15.834</v>
      </c>
      <c r="U30" s="29">
        <v>15.98625</v>
      </c>
      <c r="V30" s="29">
        <v>16.138500000000001</v>
      </c>
      <c r="W30" s="29">
        <v>16.290749999999999</v>
      </c>
      <c r="X30" s="29">
        <v>16.443000000000001</v>
      </c>
      <c r="Y30" s="29">
        <v>16.59525</v>
      </c>
      <c r="Z30" s="29">
        <v>16.747499999999999</v>
      </c>
      <c r="AA30" s="29">
        <v>16.899749999999997</v>
      </c>
      <c r="AB30" s="29">
        <v>17.052</v>
      </c>
      <c r="AC30" s="29">
        <v>17.204250000000002</v>
      </c>
      <c r="AD30" s="29">
        <v>17.3565</v>
      </c>
      <c r="AE30" s="29">
        <v>17.508749999999999</v>
      </c>
      <c r="AF30" s="29">
        <v>17.660999999999998</v>
      </c>
      <c r="AG30" s="29">
        <v>17.81325</v>
      </c>
      <c r="AH30" s="29">
        <v>17.965500000000002</v>
      </c>
      <c r="AI30" s="29">
        <v>18.117750000000001</v>
      </c>
      <c r="AJ30" s="29">
        <v>18.27</v>
      </c>
      <c r="AK30" s="29">
        <v>18.422249999999998</v>
      </c>
      <c r="AL30" s="29">
        <v>18.574499999999997</v>
      </c>
      <c r="AM30" s="29">
        <v>18.726749999999999</v>
      </c>
      <c r="AN30" s="29">
        <v>18.879000000000001</v>
      </c>
      <c r="AO30" s="30">
        <v>19.03125</v>
      </c>
    </row>
    <row r="31" spans="1:41" ht="18.75" outlineLevel="1" x14ac:dyDescent="0.3">
      <c r="A31" s="10">
        <v>26</v>
      </c>
      <c r="B31" s="27" t="s">
        <v>28</v>
      </c>
      <c r="C31" s="28">
        <v>20.033999999999999</v>
      </c>
      <c r="D31" s="29">
        <v>20.367899999999999</v>
      </c>
      <c r="E31" s="30">
        <v>20.701799999999999</v>
      </c>
      <c r="F31" s="28">
        <v>15.025499999999999</v>
      </c>
      <c r="G31" s="29">
        <v>15.192449999999999</v>
      </c>
      <c r="H31" s="29">
        <v>15.359399999999999</v>
      </c>
      <c r="I31" s="29">
        <v>15.526350000000001</v>
      </c>
      <c r="J31" s="29">
        <v>15.693300000000001</v>
      </c>
      <c r="K31" s="29">
        <v>15.860250000000001</v>
      </c>
      <c r="L31" s="29">
        <v>16.027200000000001</v>
      </c>
      <c r="M31" s="29">
        <v>16.194149999999997</v>
      </c>
      <c r="N31" s="29">
        <v>16.3611</v>
      </c>
      <c r="O31" s="29">
        <v>16.52805</v>
      </c>
      <c r="P31" s="29">
        <v>16.695</v>
      </c>
      <c r="Q31" s="29">
        <v>16.86195</v>
      </c>
      <c r="R31" s="29">
        <v>17.0289</v>
      </c>
      <c r="S31" s="29">
        <v>17.19585</v>
      </c>
      <c r="T31" s="29">
        <v>17.3628</v>
      </c>
      <c r="U31" s="29">
        <v>17.52975</v>
      </c>
      <c r="V31" s="29">
        <v>17.6967</v>
      </c>
      <c r="W31" s="29">
        <v>17.86365</v>
      </c>
      <c r="X31" s="29">
        <v>18.0306</v>
      </c>
      <c r="Y31" s="29">
        <v>18.19755</v>
      </c>
      <c r="Z31" s="29">
        <v>18.3645</v>
      </c>
      <c r="AA31" s="29">
        <v>18.53145</v>
      </c>
      <c r="AB31" s="29">
        <v>18.698399999999999</v>
      </c>
      <c r="AC31" s="29">
        <v>18.865349999999999</v>
      </c>
      <c r="AD31" s="29">
        <v>19.032299999999999</v>
      </c>
      <c r="AE31" s="29">
        <v>19.199249999999999</v>
      </c>
      <c r="AF31" s="29">
        <v>19.366199999999999</v>
      </c>
      <c r="AG31" s="29">
        <v>19.533149999999999</v>
      </c>
      <c r="AH31" s="29">
        <v>19.700100000000003</v>
      </c>
      <c r="AI31" s="29">
        <v>19.867049999999999</v>
      </c>
      <c r="AJ31" s="29">
        <v>20.033999999999999</v>
      </c>
      <c r="AK31" s="29">
        <v>20.200949999999999</v>
      </c>
      <c r="AL31" s="29">
        <v>20.367899999999999</v>
      </c>
      <c r="AM31" s="29">
        <v>20.534850000000002</v>
      </c>
      <c r="AN31" s="29">
        <v>20.701799999999999</v>
      </c>
      <c r="AO31" s="30">
        <v>20.868749999999999</v>
      </c>
    </row>
    <row r="32" spans="1:41" ht="18.75" outlineLevel="1" x14ac:dyDescent="0.3">
      <c r="A32" s="10">
        <v>27</v>
      </c>
      <c r="B32" s="27" t="s">
        <v>29</v>
      </c>
      <c r="C32" s="28">
        <v>22.604400000000002</v>
      </c>
      <c r="D32" s="29">
        <v>22.98114</v>
      </c>
      <c r="E32" s="30">
        <v>23.357880000000002</v>
      </c>
      <c r="F32" s="28">
        <v>16.953299999999999</v>
      </c>
      <c r="G32" s="29">
        <v>17.141669999999998</v>
      </c>
      <c r="H32" s="29">
        <v>17.330039999999997</v>
      </c>
      <c r="I32" s="29">
        <v>17.518409999999999</v>
      </c>
      <c r="J32" s="29">
        <v>17.706779999999998</v>
      </c>
      <c r="K32" s="29">
        <v>17.895150000000001</v>
      </c>
      <c r="L32" s="29">
        <v>18.08352</v>
      </c>
      <c r="M32" s="29">
        <v>18.271889999999999</v>
      </c>
      <c r="N32" s="29">
        <v>18.460260000000002</v>
      </c>
      <c r="O32" s="29">
        <v>18.648630000000001</v>
      </c>
      <c r="P32" s="29">
        <v>18.837</v>
      </c>
      <c r="Q32" s="29">
        <v>19.025369999999999</v>
      </c>
      <c r="R32" s="29">
        <v>19.213739999999998</v>
      </c>
      <c r="S32" s="29">
        <v>19.40211</v>
      </c>
      <c r="T32" s="29">
        <v>19.590479999999999</v>
      </c>
      <c r="U32" s="29">
        <v>19.778849999999998</v>
      </c>
      <c r="V32" s="29">
        <v>19.967219999999998</v>
      </c>
      <c r="W32" s="29">
        <v>20.155589999999997</v>
      </c>
      <c r="X32" s="29">
        <v>20.343959999999999</v>
      </c>
      <c r="Y32" s="29">
        <v>20.532329999999998</v>
      </c>
      <c r="Z32" s="29">
        <v>20.720700000000001</v>
      </c>
      <c r="AA32" s="29">
        <v>20.90907</v>
      </c>
      <c r="AB32" s="29">
        <v>21.097439999999999</v>
      </c>
      <c r="AC32" s="29">
        <v>21.285810000000001</v>
      </c>
      <c r="AD32" s="29">
        <v>21.47418</v>
      </c>
      <c r="AE32" s="29">
        <v>21.66255</v>
      </c>
      <c r="AF32" s="29">
        <v>21.850919999999999</v>
      </c>
      <c r="AG32" s="29">
        <v>22.039289999999998</v>
      </c>
      <c r="AH32" s="29">
        <v>22.22766</v>
      </c>
      <c r="AI32" s="29">
        <v>22.416029999999999</v>
      </c>
      <c r="AJ32" s="29">
        <v>22.604399999999998</v>
      </c>
      <c r="AK32" s="29">
        <v>22.792769999999997</v>
      </c>
      <c r="AL32" s="29">
        <v>22.981139999999996</v>
      </c>
      <c r="AM32" s="29">
        <v>23.169509999999999</v>
      </c>
      <c r="AN32" s="29">
        <v>23.357880000000002</v>
      </c>
      <c r="AO32" s="30">
        <v>23.546250000000001</v>
      </c>
    </row>
    <row r="33" spans="1:41" ht="18.75" outlineLevel="1" x14ac:dyDescent="0.3">
      <c r="A33" s="10">
        <v>28</v>
      </c>
      <c r="B33" s="27" t="s">
        <v>30</v>
      </c>
      <c r="C33" s="28">
        <v>27.694800000000004</v>
      </c>
      <c r="D33" s="29">
        <v>28.156380000000006</v>
      </c>
      <c r="E33" s="30">
        <v>28.617960000000004</v>
      </c>
      <c r="F33" s="28">
        <v>20.771100000000001</v>
      </c>
      <c r="G33" s="29">
        <v>21.00189</v>
      </c>
      <c r="H33" s="29">
        <v>21.232679999999998</v>
      </c>
      <c r="I33" s="29">
        <v>21.463470000000001</v>
      </c>
      <c r="J33" s="29">
        <v>21.69426</v>
      </c>
      <c r="K33" s="29">
        <v>21.925049999999999</v>
      </c>
      <c r="L33" s="29">
        <v>22.155840000000001</v>
      </c>
      <c r="M33" s="29">
        <v>22.38663</v>
      </c>
      <c r="N33" s="29">
        <v>22.617420000000003</v>
      </c>
      <c r="O33" s="29">
        <v>22.848210000000002</v>
      </c>
      <c r="P33" s="29">
        <v>23.079000000000001</v>
      </c>
      <c r="Q33" s="29">
        <v>23.30979</v>
      </c>
      <c r="R33" s="29">
        <v>23.540579999999999</v>
      </c>
      <c r="S33" s="29">
        <v>23.771370000000001</v>
      </c>
      <c r="T33" s="29">
        <v>24.00216</v>
      </c>
      <c r="U33" s="29">
        <v>24.232950000000002</v>
      </c>
      <c r="V33" s="29">
        <v>24.463740000000001</v>
      </c>
      <c r="W33" s="29">
        <v>24.69453</v>
      </c>
      <c r="X33" s="29">
        <v>24.925320000000003</v>
      </c>
      <c r="Y33" s="29">
        <v>25.156110000000002</v>
      </c>
      <c r="Z33" s="29">
        <v>25.386900000000001</v>
      </c>
      <c r="AA33" s="29">
        <v>25.61769</v>
      </c>
      <c r="AB33" s="29">
        <v>25.848479999999999</v>
      </c>
      <c r="AC33" s="29">
        <v>26.079270000000001</v>
      </c>
      <c r="AD33" s="29">
        <v>26.31006</v>
      </c>
      <c r="AE33" s="29">
        <v>26.540849999999999</v>
      </c>
      <c r="AF33" s="29">
        <v>26.771640000000001</v>
      </c>
      <c r="AG33" s="29">
        <v>27.00243</v>
      </c>
      <c r="AH33" s="29">
        <v>27.233220000000003</v>
      </c>
      <c r="AI33" s="29">
        <v>27.464010000000002</v>
      </c>
      <c r="AJ33" s="29">
        <v>27.694800000000001</v>
      </c>
      <c r="AK33" s="29">
        <v>27.92559</v>
      </c>
      <c r="AL33" s="29">
        <v>28.156379999999999</v>
      </c>
      <c r="AM33" s="29">
        <v>28.387170000000001</v>
      </c>
      <c r="AN33" s="29">
        <v>28.61796</v>
      </c>
      <c r="AO33" s="30">
        <v>28.848750000000003</v>
      </c>
    </row>
    <row r="34" spans="1:41" ht="18.75" outlineLevel="1" x14ac:dyDescent="0.3">
      <c r="A34" s="10">
        <v>29</v>
      </c>
      <c r="B34" s="27" t="s">
        <v>31</v>
      </c>
      <c r="C34" s="28">
        <v>32.136000000000003</v>
      </c>
      <c r="D34" s="29">
        <v>32.671600000000005</v>
      </c>
      <c r="E34" s="30">
        <v>33.207200000000007</v>
      </c>
      <c r="F34" s="28">
        <v>24.102</v>
      </c>
      <c r="G34" s="29">
        <v>24.369799999999998</v>
      </c>
      <c r="H34" s="29">
        <v>24.637599999999999</v>
      </c>
      <c r="I34" s="29">
        <v>24.9054</v>
      </c>
      <c r="J34" s="29">
        <v>25.173200000000001</v>
      </c>
      <c r="K34" s="29">
        <v>25.440999999999999</v>
      </c>
      <c r="L34" s="29">
        <v>25.7088</v>
      </c>
      <c r="M34" s="29">
        <v>25.976599999999998</v>
      </c>
      <c r="N34" s="29">
        <v>26.244400000000002</v>
      </c>
      <c r="O34" s="29">
        <v>26.5122</v>
      </c>
      <c r="P34" s="29">
        <v>26.78</v>
      </c>
      <c r="Q34" s="29">
        <v>27.047799999999999</v>
      </c>
      <c r="R34" s="29">
        <v>27.315599999999996</v>
      </c>
      <c r="S34" s="29">
        <v>27.583400000000001</v>
      </c>
      <c r="T34" s="29">
        <v>27.851199999999999</v>
      </c>
      <c r="U34" s="29">
        <v>28.119</v>
      </c>
      <c r="V34" s="29">
        <v>28.386799999999997</v>
      </c>
      <c r="W34" s="29">
        <v>28.654599999999999</v>
      </c>
      <c r="X34" s="29">
        <v>28.9224</v>
      </c>
      <c r="Y34" s="29">
        <v>29.190200000000001</v>
      </c>
      <c r="Z34" s="29">
        <v>29.457999999999998</v>
      </c>
      <c r="AA34" s="29">
        <v>29.7258</v>
      </c>
      <c r="AB34" s="29">
        <v>29.993599999999997</v>
      </c>
      <c r="AC34" s="29">
        <v>30.261400000000002</v>
      </c>
      <c r="AD34" s="29">
        <v>30.529199999999999</v>
      </c>
      <c r="AE34" s="29">
        <v>30.797000000000001</v>
      </c>
      <c r="AF34" s="29">
        <v>31.064799999999998</v>
      </c>
      <c r="AG34" s="29">
        <v>31.332599999999996</v>
      </c>
      <c r="AH34" s="29">
        <v>31.6004</v>
      </c>
      <c r="AI34" s="29">
        <v>31.868200000000002</v>
      </c>
      <c r="AJ34" s="29">
        <v>32.135999999999996</v>
      </c>
      <c r="AK34" s="29">
        <v>32.403799999999997</v>
      </c>
      <c r="AL34" s="29">
        <v>32.671599999999998</v>
      </c>
      <c r="AM34" s="29">
        <v>32.939399999999999</v>
      </c>
      <c r="AN34" s="29">
        <v>33.2072</v>
      </c>
      <c r="AO34" s="30">
        <v>33.475000000000001</v>
      </c>
    </row>
    <row r="35" spans="1:41" ht="18.75" outlineLevel="1" x14ac:dyDescent="0.3">
      <c r="A35" s="10">
        <v>30</v>
      </c>
      <c r="B35" s="27" t="s">
        <v>32</v>
      </c>
      <c r="C35" s="28">
        <v>22.428000000000001</v>
      </c>
      <c r="D35" s="29">
        <v>22.8018</v>
      </c>
      <c r="E35" s="30">
        <v>23.175600000000003</v>
      </c>
      <c r="F35" s="28">
        <v>16.821000000000002</v>
      </c>
      <c r="G35" s="29">
        <v>17.007900000000003</v>
      </c>
      <c r="H35" s="29">
        <v>17.194800000000001</v>
      </c>
      <c r="I35" s="29">
        <v>17.381700000000002</v>
      </c>
      <c r="J35" s="29">
        <v>17.568600000000004</v>
      </c>
      <c r="K35" s="29">
        <v>17.755500000000001</v>
      </c>
      <c r="L35" s="29">
        <v>17.942400000000003</v>
      </c>
      <c r="M35" s="29">
        <v>18.129300000000001</v>
      </c>
      <c r="N35" s="29">
        <v>18.316200000000002</v>
      </c>
      <c r="O35" s="29">
        <v>18.503100000000003</v>
      </c>
      <c r="P35" s="29">
        <v>18.690000000000001</v>
      </c>
      <c r="Q35" s="29">
        <v>18.876900000000003</v>
      </c>
      <c r="R35" s="29">
        <v>19.063800000000001</v>
      </c>
      <c r="S35" s="29">
        <v>19.250700000000002</v>
      </c>
      <c r="T35" s="29">
        <v>19.437600000000003</v>
      </c>
      <c r="U35" s="29">
        <v>19.624500000000001</v>
      </c>
      <c r="V35" s="29">
        <v>19.811400000000003</v>
      </c>
      <c r="W35" s="29">
        <v>19.9983</v>
      </c>
      <c r="X35" s="29">
        <v>20.185200000000005</v>
      </c>
      <c r="Y35" s="29">
        <v>20.372100000000003</v>
      </c>
      <c r="Z35" s="29">
        <v>20.559000000000001</v>
      </c>
      <c r="AA35" s="29">
        <v>20.745900000000002</v>
      </c>
      <c r="AB35" s="29">
        <v>20.9328</v>
      </c>
      <c r="AC35" s="29">
        <v>21.119700000000005</v>
      </c>
      <c r="AD35" s="29">
        <v>21.306600000000003</v>
      </c>
      <c r="AE35" s="29">
        <v>21.493500000000001</v>
      </c>
      <c r="AF35" s="29">
        <v>21.680400000000002</v>
      </c>
      <c r="AG35" s="29">
        <v>21.8673</v>
      </c>
      <c r="AH35" s="29">
        <v>22.054200000000005</v>
      </c>
      <c r="AI35" s="29">
        <v>22.241100000000003</v>
      </c>
      <c r="AJ35" s="29">
        <v>22.428000000000004</v>
      </c>
      <c r="AK35" s="29">
        <v>22.614900000000002</v>
      </c>
      <c r="AL35" s="29">
        <v>22.8018</v>
      </c>
      <c r="AM35" s="29">
        <v>22.988700000000005</v>
      </c>
      <c r="AN35" s="29">
        <v>23.175600000000003</v>
      </c>
      <c r="AO35" s="30">
        <v>23.362500000000004</v>
      </c>
    </row>
    <row r="36" spans="1:41" ht="18.75" outlineLevel="1" x14ac:dyDescent="0.3">
      <c r="A36" s="10">
        <v>31</v>
      </c>
      <c r="B36" s="27" t="s">
        <v>33</v>
      </c>
      <c r="C36" s="28">
        <v>24.595199999999998</v>
      </c>
      <c r="D36" s="29">
        <v>25.005119999999998</v>
      </c>
      <c r="E36" s="30">
        <v>25.415040000000001</v>
      </c>
      <c r="F36" s="28">
        <v>18.446399999999997</v>
      </c>
      <c r="G36" s="29">
        <v>18.651359999999997</v>
      </c>
      <c r="H36" s="29">
        <v>18.856319999999997</v>
      </c>
      <c r="I36" s="29">
        <v>19.06128</v>
      </c>
      <c r="J36" s="29">
        <v>19.26624</v>
      </c>
      <c r="K36" s="29">
        <v>19.4712</v>
      </c>
      <c r="L36" s="29">
        <v>19.676159999999999</v>
      </c>
      <c r="M36" s="29">
        <v>19.881119999999996</v>
      </c>
      <c r="N36" s="29">
        <v>20.086079999999999</v>
      </c>
      <c r="O36" s="29">
        <v>20.291039999999999</v>
      </c>
      <c r="P36" s="29">
        <v>20.495999999999999</v>
      </c>
      <c r="Q36" s="29">
        <v>20.700959999999998</v>
      </c>
      <c r="R36" s="29">
        <v>20.905919999999998</v>
      </c>
      <c r="S36" s="29">
        <v>21.110880000000002</v>
      </c>
      <c r="T36" s="29">
        <v>21.315839999999998</v>
      </c>
      <c r="U36" s="29">
        <v>21.520799999999998</v>
      </c>
      <c r="V36" s="29">
        <v>21.725759999999998</v>
      </c>
      <c r="W36" s="29">
        <v>21.930719999999997</v>
      </c>
      <c r="X36" s="29">
        <v>22.135680000000001</v>
      </c>
      <c r="Y36" s="29">
        <v>22.34064</v>
      </c>
      <c r="Z36" s="29">
        <v>22.5456</v>
      </c>
      <c r="AA36" s="29">
        <v>22.750559999999997</v>
      </c>
      <c r="AB36" s="29">
        <v>22.955519999999996</v>
      </c>
      <c r="AC36" s="29">
        <v>23.16048</v>
      </c>
      <c r="AD36" s="29">
        <v>23.36544</v>
      </c>
      <c r="AE36" s="29">
        <v>23.570399999999999</v>
      </c>
      <c r="AF36" s="29">
        <v>23.775359999999999</v>
      </c>
      <c r="AG36" s="29">
        <v>23.980319999999995</v>
      </c>
      <c r="AH36" s="29">
        <v>24.185279999999999</v>
      </c>
      <c r="AI36" s="29">
        <v>24.390239999999999</v>
      </c>
      <c r="AJ36" s="29">
        <v>24.595199999999998</v>
      </c>
      <c r="AK36" s="29">
        <v>24.800159999999998</v>
      </c>
      <c r="AL36" s="29">
        <v>25.005119999999998</v>
      </c>
      <c r="AM36" s="29">
        <v>25.210080000000001</v>
      </c>
      <c r="AN36" s="29">
        <v>25.415039999999998</v>
      </c>
      <c r="AO36" s="30">
        <v>25.619999999999997</v>
      </c>
    </row>
    <row r="37" spans="1:41" ht="18.75" outlineLevel="1" x14ac:dyDescent="0.3">
      <c r="A37" s="10">
        <v>32</v>
      </c>
      <c r="B37" s="27" t="s">
        <v>34</v>
      </c>
      <c r="C37" s="28">
        <v>26.607600000000001</v>
      </c>
      <c r="D37" s="29">
        <v>27.051060000000003</v>
      </c>
      <c r="E37" s="30">
        <v>27.494520000000005</v>
      </c>
      <c r="F37" s="28">
        <v>19.9557</v>
      </c>
      <c r="G37" s="29">
        <v>20.177429999999998</v>
      </c>
      <c r="H37" s="29">
        <v>20.399159999999998</v>
      </c>
      <c r="I37" s="29">
        <v>20.620889999999999</v>
      </c>
      <c r="J37" s="29">
        <v>20.84262</v>
      </c>
      <c r="K37" s="29">
        <v>21.064349999999997</v>
      </c>
      <c r="L37" s="29">
        <v>21.286079999999998</v>
      </c>
      <c r="M37" s="29">
        <v>21.507809999999996</v>
      </c>
      <c r="N37" s="29">
        <v>21.72954</v>
      </c>
      <c r="O37" s="29">
        <v>21.951269999999997</v>
      </c>
      <c r="P37" s="29">
        <v>22.172999999999998</v>
      </c>
      <c r="Q37" s="29">
        <v>22.394729999999999</v>
      </c>
      <c r="R37" s="29">
        <v>22.616459999999996</v>
      </c>
      <c r="S37" s="29">
        <v>22.838190000000001</v>
      </c>
      <c r="T37" s="29">
        <v>23.059919999999998</v>
      </c>
      <c r="U37" s="29">
        <v>23.281649999999999</v>
      </c>
      <c r="V37" s="29">
        <v>23.503379999999996</v>
      </c>
      <c r="W37" s="29">
        <v>23.725109999999997</v>
      </c>
      <c r="X37" s="29">
        <v>23.946839999999998</v>
      </c>
      <c r="Y37" s="29">
        <v>24.168569999999999</v>
      </c>
      <c r="Z37" s="29">
        <v>24.390299999999996</v>
      </c>
      <c r="AA37" s="29">
        <v>24.612029999999997</v>
      </c>
      <c r="AB37" s="29">
        <v>24.833759999999998</v>
      </c>
      <c r="AC37" s="29">
        <v>25.055489999999999</v>
      </c>
      <c r="AD37" s="29">
        <v>25.27722</v>
      </c>
      <c r="AE37" s="29">
        <v>25.498949999999997</v>
      </c>
      <c r="AF37" s="29">
        <v>25.720679999999998</v>
      </c>
      <c r="AG37" s="29">
        <v>25.942409999999995</v>
      </c>
      <c r="AH37" s="29">
        <v>26.16414</v>
      </c>
      <c r="AI37" s="29">
        <v>26.385869999999997</v>
      </c>
      <c r="AJ37" s="29">
        <v>26.607599999999998</v>
      </c>
      <c r="AK37" s="29">
        <v>26.829329999999999</v>
      </c>
      <c r="AL37" s="29">
        <v>27.051059999999996</v>
      </c>
      <c r="AM37" s="29">
        <v>27.272790000000001</v>
      </c>
      <c r="AN37" s="29">
        <v>27.494519999999998</v>
      </c>
      <c r="AO37" s="30">
        <v>27.716249999999999</v>
      </c>
    </row>
    <row r="38" spans="1:41" ht="18.75" outlineLevel="1" x14ac:dyDescent="0.3">
      <c r="A38" s="10">
        <v>33</v>
      </c>
      <c r="B38" s="27" t="s">
        <v>35</v>
      </c>
      <c r="C38" s="28">
        <v>31.304400000000001</v>
      </c>
      <c r="D38" s="29">
        <v>31.826140000000002</v>
      </c>
      <c r="E38" s="30">
        <v>32.347880000000004</v>
      </c>
      <c r="F38" s="28">
        <v>23.478300000000004</v>
      </c>
      <c r="G38" s="29">
        <v>23.739170000000005</v>
      </c>
      <c r="H38" s="29">
        <v>24.000040000000006</v>
      </c>
      <c r="I38" s="29">
        <v>24.26091000000001</v>
      </c>
      <c r="J38" s="29">
        <v>24.521780000000007</v>
      </c>
      <c r="K38" s="29">
        <v>24.782650000000007</v>
      </c>
      <c r="L38" s="29">
        <v>25.043520000000004</v>
      </c>
      <c r="M38" s="29">
        <v>25.304390000000005</v>
      </c>
      <c r="N38" s="29">
        <v>25.565260000000009</v>
      </c>
      <c r="O38" s="29">
        <v>25.826130000000006</v>
      </c>
      <c r="P38" s="29">
        <v>26.087000000000007</v>
      </c>
      <c r="Q38" s="29">
        <v>26.347870000000007</v>
      </c>
      <c r="R38" s="29">
        <v>26.608740000000004</v>
      </c>
      <c r="S38" s="29">
        <v>26.869610000000009</v>
      </c>
      <c r="T38" s="29">
        <v>27.130480000000009</v>
      </c>
      <c r="U38" s="29">
        <v>27.391350000000006</v>
      </c>
      <c r="V38" s="29">
        <v>27.652220000000007</v>
      </c>
      <c r="W38" s="29">
        <v>27.913090000000004</v>
      </c>
      <c r="X38" s="29">
        <v>28.173960000000008</v>
      </c>
      <c r="Y38" s="29">
        <v>28.434830000000009</v>
      </c>
      <c r="Z38" s="29">
        <v>28.695700000000009</v>
      </c>
      <c r="AA38" s="29">
        <v>28.956570000000006</v>
      </c>
      <c r="AB38" s="29">
        <v>29.217440000000007</v>
      </c>
      <c r="AC38" s="29">
        <v>29.478310000000011</v>
      </c>
      <c r="AD38" s="29">
        <v>29.739180000000008</v>
      </c>
      <c r="AE38" s="29">
        <v>30.000050000000009</v>
      </c>
      <c r="AF38" s="29">
        <v>30.260920000000006</v>
      </c>
      <c r="AG38" s="29">
        <v>30.521790000000006</v>
      </c>
      <c r="AH38" s="29">
        <v>30.782660000000011</v>
      </c>
      <c r="AI38" s="29">
        <v>31.043530000000008</v>
      </c>
      <c r="AJ38" s="29">
        <v>31.304400000000008</v>
      </c>
      <c r="AK38" s="29">
        <v>31.565270000000009</v>
      </c>
      <c r="AL38" s="29">
        <v>31.826140000000006</v>
      </c>
      <c r="AM38" s="29">
        <v>32.087010000000014</v>
      </c>
      <c r="AN38" s="29">
        <v>32.347880000000011</v>
      </c>
      <c r="AO38" s="30">
        <v>32.608750000000008</v>
      </c>
    </row>
    <row r="39" spans="1:41" ht="18.75" outlineLevel="1" x14ac:dyDescent="0.3">
      <c r="A39" s="10">
        <v>34</v>
      </c>
      <c r="B39" s="27" t="s">
        <v>36</v>
      </c>
      <c r="C39" s="28">
        <v>23.839199999999998</v>
      </c>
      <c r="D39" s="29">
        <v>24.236519999999999</v>
      </c>
      <c r="E39" s="30">
        <v>24.633839999999999</v>
      </c>
      <c r="F39" s="28">
        <v>17.879399999999997</v>
      </c>
      <c r="G39" s="29">
        <v>18.078059999999997</v>
      </c>
      <c r="H39" s="29">
        <v>18.276719999999997</v>
      </c>
      <c r="I39" s="29">
        <v>18.475379999999998</v>
      </c>
      <c r="J39" s="29">
        <v>18.674039999999998</v>
      </c>
      <c r="K39" s="29">
        <v>18.872699999999998</v>
      </c>
      <c r="L39" s="29">
        <v>19.071359999999995</v>
      </c>
      <c r="M39" s="29">
        <v>19.270019999999995</v>
      </c>
      <c r="N39" s="29">
        <v>19.468679999999999</v>
      </c>
      <c r="O39" s="29">
        <v>19.667339999999999</v>
      </c>
      <c r="P39" s="29">
        <v>19.865999999999996</v>
      </c>
      <c r="Q39" s="29">
        <v>20.064659999999996</v>
      </c>
      <c r="R39" s="29">
        <v>20.263319999999997</v>
      </c>
      <c r="S39" s="29">
        <v>20.461979999999997</v>
      </c>
      <c r="T39" s="29">
        <v>20.660639999999997</v>
      </c>
      <c r="U39" s="29">
        <v>20.859299999999998</v>
      </c>
      <c r="V39" s="29">
        <v>21.057959999999998</v>
      </c>
      <c r="W39" s="29">
        <v>21.256619999999995</v>
      </c>
      <c r="X39" s="29">
        <v>21.455279999999998</v>
      </c>
      <c r="Y39" s="29">
        <v>21.653939999999999</v>
      </c>
      <c r="Z39" s="29">
        <v>21.852599999999995</v>
      </c>
      <c r="AA39" s="29">
        <v>22.051259999999996</v>
      </c>
      <c r="AB39" s="29">
        <v>22.249919999999996</v>
      </c>
      <c r="AC39" s="29">
        <v>22.44858</v>
      </c>
      <c r="AD39" s="29">
        <v>22.647239999999996</v>
      </c>
      <c r="AE39" s="29">
        <v>22.845899999999997</v>
      </c>
      <c r="AF39" s="29">
        <v>23.044559999999997</v>
      </c>
      <c r="AG39" s="29">
        <v>23.243219999999994</v>
      </c>
      <c r="AH39" s="29">
        <v>23.441879999999998</v>
      </c>
      <c r="AI39" s="29">
        <v>23.640539999999998</v>
      </c>
      <c r="AJ39" s="29">
        <v>23.839199999999998</v>
      </c>
      <c r="AK39" s="29">
        <v>24.037859999999995</v>
      </c>
      <c r="AL39" s="29">
        <v>24.236519999999995</v>
      </c>
      <c r="AM39" s="29">
        <v>24.435179999999999</v>
      </c>
      <c r="AN39" s="29">
        <v>24.633839999999996</v>
      </c>
      <c r="AO39" s="30">
        <v>24.832499999999996</v>
      </c>
    </row>
    <row r="40" spans="1:41" ht="18.75" outlineLevel="1" x14ac:dyDescent="0.3">
      <c r="A40" s="10">
        <v>35</v>
      </c>
      <c r="B40" s="27" t="s">
        <v>37</v>
      </c>
      <c r="C40" s="28">
        <v>26.712</v>
      </c>
      <c r="D40" s="29">
        <v>27.1572</v>
      </c>
      <c r="E40" s="30">
        <v>27.602400000000003</v>
      </c>
      <c r="F40" s="28">
        <v>20.033999999999999</v>
      </c>
      <c r="G40" s="29">
        <v>20.256599999999999</v>
      </c>
      <c r="H40" s="29">
        <v>20.479199999999999</v>
      </c>
      <c r="I40" s="29">
        <v>20.701800000000002</v>
      </c>
      <c r="J40" s="29">
        <v>20.924400000000002</v>
      </c>
      <c r="K40" s="29">
        <v>21.146999999999998</v>
      </c>
      <c r="L40" s="29">
        <v>21.369599999999998</v>
      </c>
      <c r="M40" s="29">
        <v>21.592199999999998</v>
      </c>
      <c r="N40" s="29">
        <v>21.814800000000002</v>
      </c>
      <c r="O40" s="29">
        <v>22.037400000000002</v>
      </c>
      <c r="P40" s="29">
        <v>22.259999999999998</v>
      </c>
      <c r="Q40" s="29">
        <v>22.482599999999998</v>
      </c>
      <c r="R40" s="29">
        <v>22.705199999999998</v>
      </c>
      <c r="S40" s="29">
        <v>22.927800000000001</v>
      </c>
      <c r="T40" s="29">
        <v>23.150400000000001</v>
      </c>
      <c r="U40" s="29">
        <v>23.373000000000001</v>
      </c>
      <c r="V40" s="29">
        <v>23.595599999999997</v>
      </c>
      <c r="W40" s="29">
        <v>23.818199999999997</v>
      </c>
      <c r="X40" s="29">
        <v>24.040800000000001</v>
      </c>
      <c r="Y40" s="29">
        <v>24.263400000000001</v>
      </c>
      <c r="Z40" s="29">
        <v>24.486000000000001</v>
      </c>
      <c r="AA40" s="29">
        <v>24.708600000000001</v>
      </c>
      <c r="AB40" s="29">
        <v>24.931199999999997</v>
      </c>
      <c r="AC40" s="29">
        <v>25.1538</v>
      </c>
      <c r="AD40" s="29">
        <v>25.3764</v>
      </c>
      <c r="AE40" s="29">
        <v>25.599</v>
      </c>
      <c r="AF40" s="29">
        <v>25.8216</v>
      </c>
      <c r="AG40" s="29">
        <v>26.044199999999996</v>
      </c>
      <c r="AH40" s="29">
        <v>26.2668</v>
      </c>
      <c r="AI40" s="29">
        <v>26.4894</v>
      </c>
      <c r="AJ40" s="29">
        <v>26.712</v>
      </c>
      <c r="AK40" s="29">
        <v>26.9346</v>
      </c>
      <c r="AL40" s="29">
        <v>27.1572</v>
      </c>
      <c r="AM40" s="29">
        <v>27.379800000000003</v>
      </c>
      <c r="AN40" s="29">
        <v>27.602399999999999</v>
      </c>
      <c r="AO40" s="30">
        <v>27.824999999999999</v>
      </c>
    </row>
    <row r="41" spans="1:41" ht="18.75" outlineLevel="1" x14ac:dyDescent="0.3">
      <c r="A41" s="10">
        <v>36</v>
      </c>
      <c r="B41" s="27" t="s">
        <v>38</v>
      </c>
      <c r="C41" s="28">
        <v>28.512</v>
      </c>
      <c r="D41" s="29">
        <v>28.987199999999998</v>
      </c>
      <c r="E41" s="30">
        <v>29.462400000000002</v>
      </c>
      <c r="F41" s="28">
        <v>21.384</v>
      </c>
      <c r="G41" s="29">
        <v>21.621599999999997</v>
      </c>
      <c r="H41" s="29">
        <v>21.859199999999998</v>
      </c>
      <c r="I41" s="29">
        <v>22.096800000000002</v>
      </c>
      <c r="J41" s="29">
        <v>22.334399999999999</v>
      </c>
      <c r="K41" s="29">
        <v>22.571999999999999</v>
      </c>
      <c r="L41" s="29">
        <v>22.8096</v>
      </c>
      <c r="M41" s="29">
        <v>23.047199999999997</v>
      </c>
      <c r="N41" s="29">
        <v>23.284800000000001</v>
      </c>
      <c r="O41" s="29">
        <v>23.522400000000001</v>
      </c>
      <c r="P41" s="29">
        <v>23.759999999999998</v>
      </c>
      <c r="Q41" s="29">
        <v>23.997599999999998</v>
      </c>
      <c r="R41" s="29">
        <v>24.235199999999999</v>
      </c>
      <c r="S41" s="29">
        <v>24.472799999999999</v>
      </c>
      <c r="T41" s="29">
        <v>24.7104</v>
      </c>
      <c r="U41" s="29">
        <v>24.948</v>
      </c>
      <c r="V41" s="29">
        <v>25.185599999999997</v>
      </c>
      <c r="W41" s="29">
        <v>25.423199999999998</v>
      </c>
      <c r="X41" s="29">
        <v>25.660800000000002</v>
      </c>
      <c r="Y41" s="29">
        <v>25.898399999999999</v>
      </c>
      <c r="Z41" s="29">
        <v>26.135999999999999</v>
      </c>
      <c r="AA41" s="29">
        <v>26.373599999999996</v>
      </c>
      <c r="AB41" s="29">
        <v>26.611199999999997</v>
      </c>
      <c r="AC41" s="29">
        <v>26.848800000000001</v>
      </c>
      <c r="AD41" s="29">
        <v>27.086400000000001</v>
      </c>
      <c r="AE41" s="29">
        <v>27.323999999999998</v>
      </c>
      <c r="AF41" s="29">
        <v>27.561599999999999</v>
      </c>
      <c r="AG41" s="29">
        <v>27.799199999999995</v>
      </c>
      <c r="AH41" s="29">
        <v>28.036799999999999</v>
      </c>
      <c r="AI41" s="29">
        <v>28.2744</v>
      </c>
      <c r="AJ41" s="29">
        <v>28.512</v>
      </c>
      <c r="AK41" s="29">
        <v>28.749599999999997</v>
      </c>
      <c r="AL41" s="29">
        <v>28.987199999999998</v>
      </c>
      <c r="AM41" s="29">
        <v>29.224800000000002</v>
      </c>
      <c r="AN41" s="29">
        <v>29.462399999999999</v>
      </c>
      <c r="AO41" s="30">
        <v>29.7</v>
      </c>
    </row>
    <row r="42" spans="1:41" ht="18.75" outlineLevel="1" x14ac:dyDescent="0.3">
      <c r="A42" s="10">
        <v>37</v>
      </c>
      <c r="B42" s="27" t="s">
        <v>39</v>
      </c>
      <c r="C42" s="28">
        <v>34.271999999999998</v>
      </c>
      <c r="D42" s="29">
        <v>34.843199999999996</v>
      </c>
      <c r="E42" s="30">
        <v>35.414400000000001</v>
      </c>
      <c r="F42" s="28">
        <v>25.704000000000001</v>
      </c>
      <c r="G42" s="29">
        <v>25.989599999999999</v>
      </c>
      <c r="H42" s="29">
        <v>26.275199999999998</v>
      </c>
      <c r="I42" s="29">
        <v>26.5608</v>
      </c>
      <c r="J42" s="29">
        <v>26.846399999999999</v>
      </c>
      <c r="K42" s="29">
        <v>27.131999999999998</v>
      </c>
      <c r="L42" s="29">
        <v>27.417599999999997</v>
      </c>
      <c r="M42" s="29">
        <v>27.703199999999995</v>
      </c>
      <c r="N42" s="29">
        <v>27.988800000000001</v>
      </c>
      <c r="O42" s="29">
        <v>28.2744</v>
      </c>
      <c r="P42" s="29">
        <v>28.56</v>
      </c>
      <c r="Q42" s="29">
        <v>28.845599999999997</v>
      </c>
      <c r="R42" s="29">
        <v>29.131199999999996</v>
      </c>
      <c r="S42" s="29">
        <v>29.416800000000002</v>
      </c>
      <c r="T42" s="29">
        <v>29.702400000000001</v>
      </c>
      <c r="U42" s="29">
        <v>29.988</v>
      </c>
      <c r="V42" s="29">
        <v>30.273599999999998</v>
      </c>
      <c r="W42" s="29">
        <v>30.559199999999997</v>
      </c>
      <c r="X42" s="29">
        <v>30.844799999999999</v>
      </c>
      <c r="Y42" s="29">
        <v>31.130399999999998</v>
      </c>
      <c r="Z42" s="29">
        <v>31.415999999999997</v>
      </c>
      <c r="AA42" s="29">
        <v>31.701599999999999</v>
      </c>
      <c r="AB42" s="29">
        <v>31.987199999999998</v>
      </c>
      <c r="AC42" s="29">
        <v>32.272800000000004</v>
      </c>
      <c r="AD42" s="29">
        <v>32.558399999999999</v>
      </c>
      <c r="AE42" s="29">
        <v>32.844000000000001</v>
      </c>
      <c r="AF42" s="29">
        <v>33.129599999999996</v>
      </c>
      <c r="AG42" s="29">
        <v>33.415199999999999</v>
      </c>
      <c r="AH42" s="29">
        <v>33.700800000000001</v>
      </c>
      <c r="AI42" s="29">
        <v>33.986399999999996</v>
      </c>
      <c r="AJ42" s="29">
        <v>34.271999999999998</v>
      </c>
      <c r="AK42" s="29">
        <v>34.557600000000001</v>
      </c>
      <c r="AL42" s="29">
        <v>34.843199999999996</v>
      </c>
      <c r="AM42" s="29">
        <v>35.128799999999998</v>
      </c>
      <c r="AN42" s="29">
        <v>35.414400000000001</v>
      </c>
      <c r="AO42" s="30">
        <v>35.699999999999996</v>
      </c>
    </row>
    <row r="43" spans="1:41" ht="18.75" outlineLevel="1" x14ac:dyDescent="0.3">
      <c r="A43" s="10">
        <v>38</v>
      </c>
      <c r="B43" s="27" t="s">
        <v>40</v>
      </c>
      <c r="C43" s="28">
        <v>23.274000000000004</v>
      </c>
      <c r="D43" s="29">
        <v>23.661900000000003</v>
      </c>
      <c r="E43" s="30">
        <v>24.049800000000001</v>
      </c>
      <c r="F43" s="28">
        <v>17.455500000000004</v>
      </c>
      <c r="G43" s="29">
        <v>17.649450000000002</v>
      </c>
      <c r="H43" s="29">
        <v>17.843400000000003</v>
      </c>
      <c r="I43" s="29">
        <v>18.037350000000007</v>
      </c>
      <c r="J43" s="29">
        <v>18.231300000000005</v>
      </c>
      <c r="K43" s="29">
        <v>18.425250000000005</v>
      </c>
      <c r="L43" s="29">
        <v>18.619200000000003</v>
      </c>
      <c r="M43" s="29">
        <v>18.813150000000004</v>
      </c>
      <c r="N43" s="29">
        <v>19.007100000000005</v>
      </c>
      <c r="O43" s="29">
        <v>19.201050000000006</v>
      </c>
      <c r="P43" s="29">
        <v>19.395000000000003</v>
      </c>
      <c r="Q43" s="29">
        <v>19.588950000000004</v>
      </c>
      <c r="R43" s="29">
        <v>19.782900000000001</v>
      </c>
      <c r="S43" s="29">
        <v>19.976850000000006</v>
      </c>
      <c r="T43" s="29">
        <v>20.170800000000007</v>
      </c>
      <c r="U43" s="29">
        <v>20.364750000000004</v>
      </c>
      <c r="V43" s="29">
        <v>20.558700000000005</v>
      </c>
      <c r="W43" s="29">
        <v>20.752650000000003</v>
      </c>
      <c r="X43" s="29">
        <v>20.946600000000007</v>
      </c>
      <c r="Y43" s="29">
        <v>21.140550000000005</v>
      </c>
      <c r="Z43" s="29">
        <v>21.334500000000006</v>
      </c>
      <c r="AA43" s="29">
        <v>21.528450000000003</v>
      </c>
      <c r="AB43" s="29">
        <v>21.722400000000004</v>
      </c>
      <c r="AC43" s="29">
        <v>21.916350000000005</v>
      </c>
      <c r="AD43" s="29">
        <v>22.110300000000006</v>
      </c>
      <c r="AE43" s="29">
        <v>22.304250000000007</v>
      </c>
      <c r="AF43" s="29">
        <v>22.498200000000004</v>
      </c>
      <c r="AG43" s="29">
        <v>22.692150000000005</v>
      </c>
      <c r="AH43" s="29">
        <v>22.886100000000006</v>
      </c>
      <c r="AI43" s="29">
        <v>23.080050000000007</v>
      </c>
      <c r="AJ43" s="29">
        <v>23.274000000000004</v>
      </c>
      <c r="AK43" s="29">
        <v>23.467950000000005</v>
      </c>
      <c r="AL43" s="29">
        <v>23.661900000000003</v>
      </c>
      <c r="AM43" s="29">
        <v>23.855850000000007</v>
      </c>
      <c r="AN43" s="29">
        <v>24.049800000000005</v>
      </c>
      <c r="AO43" s="30">
        <v>24.243750000000006</v>
      </c>
    </row>
    <row r="44" spans="1:41" ht="18.75" outlineLevel="1" x14ac:dyDescent="0.3">
      <c r="A44" s="10">
        <v>39</v>
      </c>
      <c r="B44" s="27" t="s">
        <v>41</v>
      </c>
      <c r="C44" s="28">
        <v>25.956</v>
      </c>
      <c r="D44" s="29">
        <v>26.388599999999997</v>
      </c>
      <c r="E44" s="30">
        <v>26.821200000000001</v>
      </c>
      <c r="F44" s="28">
        <v>19.466999999999999</v>
      </c>
      <c r="G44" s="29">
        <v>19.683299999999999</v>
      </c>
      <c r="H44" s="29">
        <v>19.899599999999996</v>
      </c>
      <c r="I44" s="29">
        <v>20.1159</v>
      </c>
      <c r="J44" s="29">
        <v>20.3322</v>
      </c>
      <c r="K44" s="29">
        <v>20.548499999999997</v>
      </c>
      <c r="L44" s="29">
        <v>20.764799999999997</v>
      </c>
      <c r="M44" s="29">
        <v>20.981099999999998</v>
      </c>
      <c r="N44" s="29">
        <v>21.197399999999998</v>
      </c>
      <c r="O44" s="29">
        <v>21.413699999999999</v>
      </c>
      <c r="P44" s="29">
        <v>21.63</v>
      </c>
      <c r="Q44" s="29">
        <v>21.846299999999996</v>
      </c>
      <c r="R44" s="29">
        <v>22.062599999999996</v>
      </c>
      <c r="S44" s="29">
        <v>22.2789</v>
      </c>
      <c r="T44" s="29">
        <v>22.495200000000001</v>
      </c>
      <c r="U44" s="29">
        <v>22.711499999999997</v>
      </c>
      <c r="V44" s="29">
        <v>22.927799999999998</v>
      </c>
      <c r="W44" s="29">
        <v>23.144099999999998</v>
      </c>
      <c r="X44" s="29">
        <v>23.360399999999998</v>
      </c>
      <c r="Y44" s="29">
        <v>23.576699999999999</v>
      </c>
      <c r="Z44" s="29">
        <v>23.792999999999999</v>
      </c>
      <c r="AA44" s="29">
        <v>24.009299999999996</v>
      </c>
      <c r="AB44" s="29">
        <v>24.225599999999996</v>
      </c>
      <c r="AC44" s="29">
        <v>24.4419</v>
      </c>
      <c r="AD44" s="29">
        <v>24.658199999999997</v>
      </c>
      <c r="AE44" s="29">
        <v>24.874499999999998</v>
      </c>
      <c r="AF44" s="29">
        <v>25.090799999999998</v>
      </c>
      <c r="AG44" s="29">
        <v>25.307099999999995</v>
      </c>
      <c r="AH44" s="29">
        <v>25.523399999999999</v>
      </c>
      <c r="AI44" s="29">
        <v>25.739699999999999</v>
      </c>
      <c r="AJ44" s="29">
        <v>25.955999999999996</v>
      </c>
      <c r="AK44" s="29">
        <v>26.172299999999996</v>
      </c>
      <c r="AL44" s="29">
        <v>26.388599999999997</v>
      </c>
      <c r="AM44" s="29">
        <v>26.604900000000001</v>
      </c>
      <c r="AN44" s="29">
        <v>26.821199999999997</v>
      </c>
      <c r="AO44" s="30">
        <v>27.037499999999998</v>
      </c>
    </row>
    <row r="45" spans="1:41" ht="18.75" outlineLevel="1" x14ac:dyDescent="0.3">
      <c r="A45" s="10">
        <v>40</v>
      </c>
      <c r="B45" s="27" t="s">
        <v>42</v>
      </c>
      <c r="C45" s="28">
        <v>29.718</v>
      </c>
      <c r="D45" s="29">
        <v>30.2133</v>
      </c>
      <c r="E45" s="30">
        <v>30.708600000000001</v>
      </c>
      <c r="F45" s="28">
        <v>22.288499999999999</v>
      </c>
      <c r="G45" s="29">
        <v>22.536149999999996</v>
      </c>
      <c r="H45" s="29">
        <v>22.783799999999996</v>
      </c>
      <c r="I45" s="29">
        <v>23.03145</v>
      </c>
      <c r="J45" s="29">
        <v>23.2791</v>
      </c>
      <c r="K45" s="29">
        <v>23.526749999999996</v>
      </c>
      <c r="L45" s="29">
        <v>23.774399999999996</v>
      </c>
      <c r="M45" s="29">
        <v>24.022049999999997</v>
      </c>
      <c r="N45" s="29">
        <v>24.2697</v>
      </c>
      <c r="O45" s="29">
        <v>24.517349999999997</v>
      </c>
      <c r="P45" s="29">
        <v>24.764999999999997</v>
      </c>
      <c r="Q45" s="29">
        <v>25.012649999999997</v>
      </c>
      <c r="R45" s="29">
        <v>25.260299999999994</v>
      </c>
      <c r="S45" s="29">
        <v>25.507949999999997</v>
      </c>
      <c r="T45" s="29">
        <v>25.755599999999998</v>
      </c>
      <c r="U45" s="29">
        <v>26.003249999999998</v>
      </c>
      <c r="V45" s="29">
        <v>26.250899999999994</v>
      </c>
      <c r="W45" s="29">
        <v>26.498549999999994</v>
      </c>
      <c r="X45" s="29">
        <v>26.746199999999998</v>
      </c>
      <c r="Y45" s="29">
        <v>26.993849999999998</v>
      </c>
      <c r="Z45" s="29">
        <v>27.241499999999995</v>
      </c>
      <c r="AA45" s="29">
        <v>27.489149999999995</v>
      </c>
      <c r="AB45" s="29">
        <v>27.736799999999995</v>
      </c>
      <c r="AC45" s="29">
        <v>27.984449999999999</v>
      </c>
      <c r="AD45" s="29">
        <v>28.232099999999999</v>
      </c>
      <c r="AE45" s="29">
        <v>28.479749999999996</v>
      </c>
      <c r="AF45" s="29">
        <v>28.727399999999996</v>
      </c>
      <c r="AG45" s="29">
        <v>28.975049999999996</v>
      </c>
      <c r="AH45" s="29">
        <v>29.2227</v>
      </c>
      <c r="AI45" s="29">
        <v>29.470349999999996</v>
      </c>
      <c r="AJ45" s="29">
        <v>29.717999999999996</v>
      </c>
      <c r="AK45" s="29">
        <v>29.965649999999997</v>
      </c>
      <c r="AL45" s="29">
        <v>30.213299999999993</v>
      </c>
      <c r="AM45" s="29">
        <v>30.460949999999997</v>
      </c>
      <c r="AN45" s="29">
        <v>30.708599999999997</v>
      </c>
      <c r="AO45" s="30">
        <v>30.956249999999997</v>
      </c>
    </row>
    <row r="46" spans="1:41" ht="19.5" outlineLevel="1" thickBot="1" x14ac:dyDescent="0.35">
      <c r="A46" s="10">
        <v>41</v>
      </c>
      <c r="B46" s="31" t="s">
        <v>43</v>
      </c>
      <c r="C46" s="32">
        <v>35.064</v>
      </c>
      <c r="D46" s="33">
        <v>35.648400000000002</v>
      </c>
      <c r="E46" s="34">
        <v>36.232800000000005</v>
      </c>
      <c r="F46" s="32">
        <v>26.297999999999998</v>
      </c>
      <c r="G46" s="33">
        <v>26.590199999999996</v>
      </c>
      <c r="H46" s="33">
        <v>26.882399999999997</v>
      </c>
      <c r="I46" s="33">
        <v>27.174599999999998</v>
      </c>
      <c r="J46" s="33">
        <v>27.466799999999999</v>
      </c>
      <c r="K46" s="33">
        <v>27.758999999999997</v>
      </c>
      <c r="L46" s="33">
        <v>28.051199999999998</v>
      </c>
      <c r="M46" s="33">
        <v>28.343399999999995</v>
      </c>
      <c r="N46" s="33">
        <v>28.6356</v>
      </c>
      <c r="O46" s="33">
        <v>28.927799999999998</v>
      </c>
      <c r="P46" s="33">
        <v>29.22</v>
      </c>
      <c r="Q46" s="33">
        <v>29.512199999999996</v>
      </c>
      <c r="R46" s="33">
        <v>29.804399999999994</v>
      </c>
      <c r="S46" s="33">
        <v>30.096599999999999</v>
      </c>
      <c r="T46" s="33">
        <v>30.388799999999996</v>
      </c>
      <c r="U46" s="33">
        <v>30.680999999999997</v>
      </c>
      <c r="V46" s="33">
        <v>30.973199999999995</v>
      </c>
      <c r="W46" s="33">
        <v>31.265399999999996</v>
      </c>
      <c r="X46" s="33">
        <v>31.557599999999997</v>
      </c>
      <c r="Y46" s="33">
        <v>31.849799999999998</v>
      </c>
      <c r="Z46" s="33">
        <v>32.141999999999996</v>
      </c>
      <c r="AA46" s="33">
        <v>32.434199999999997</v>
      </c>
      <c r="AB46" s="33">
        <v>32.726399999999998</v>
      </c>
      <c r="AC46" s="33">
        <v>33.018599999999999</v>
      </c>
      <c r="AD46" s="33">
        <v>33.3108</v>
      </c>
      <c r="AE46" s="33">
        <v>33.602999999999994</v>
      </c>
      <c r="AF46" s="33">
        <v>33.895199999999996</v>
      </c>
      <c r="AG46" s="33">
        <v>34.187399999999997</v>
      </c>
      <c r="AH46" s="33">
        <v>34.479599999999998</v>
      </c>
      <c r="AI46" s="33">
        <v>34.771799999999999</v>
      </c>
      <c r="AJ46" s="33">
        <v>35.063999999999993</v>
      </c>
      <c r="AK46" s="33">
        <v>35.356199999999994</v>
      </c>
      <c r="AL46" s="33">
        <v>35.648399999999995</v>
      </c>
      <c r="AM46" s="33">
        <v>35.940599999999996</v>
      </c>
      <c r="AN46" s="33">
        <v>36.232799999999997</v>
      </c>
      <c r="AO46" s="34">
        <v>36.524999999999999</v>
      </c>
    </row>
    <row r="47" spans="1:41" ht="18.75" outlineLevel="1" x14ac:dyDescent="0.3">
      <c r="A47" s="10">
        <v>42</v>
      </c>
      <c r="B47" s="27" t="s">
        <v>85</v>
      </c>
      <c r="C47" s="24">
        <v>11.34</v>
      </c>
      <c r="D47" s="25">
        <v>11.528999999999998</v>
      </c>
      <c r="E47" s="35">
        <v>11.718</v>
      </c>
      <c r="F47" s="24">
        <v>8.5050000000000008</v>
      </c>
      <c r="G47" s="25">
        <v>8.5995000000000008</v>
      </c>
      <c r="H47" s="25">
        <v>8.6939999999999991</v>
      </c>
      <c r="I47" s="25">
        <v>8.7885000000000009</v>
      </c>
      <c r="J47" s="25">
        <v>8.8830000000000009</v>
      </c>
      <c r="K47" s="25">
        <v>8.9775000000000009</v>
      </c>
      <c r="L47" s="25">
        <v>9.072000000000001</v>
      </c>
      <c r="M47" s="25">
        <v>9.1664999999999992</v>
      </c>
      <c r="N47" s="25">
        <v>9.261000000000001</v>
      </c>
      <c r="O47" s="25">
        <v>9.355500000000001</v>
      </c>
      <c r="P47" s="25">
        <v>9.4500000000000011</v>
      </c>
      <c r="Q47" s="25">
        <v>9.5445000000000011</v>
      </c>
      <c r="R47" s="25">
        <v>9.6389999999999993</v>
      </c>
      <c r="S47" s="25">
        <v>9.7335000000000012</v>
      </c>
      <c r="T47" s="25">
        <v>9.8280000000000012</v>
      </c>
      <c r="U47" s="25">
        <v>9.9225000000000012</v>
      </c>
      <c r="V47" s="25">
        <v>10.016999999999999</v>
      </c>
      <c r="W47" s="25">
        <v>10.111499999999999</v>
      </c>
      <c r="X47" s="25">
        <v>10.206000000000001</v>
      </c>
      <c r="Y47" s="25">
        <v>10.300500000000001</v>
      </c>
      <c r="Z47" s="25">
        <v>10.395000000000001</v>
      </c>
      <c r="AA47" s="25">
        <v>10.4895</v>
      </c>
      <c r="AB47" s="25">
        <v>10.584</v>
      </c>
      <c r="AC47" s="25">
        <v>10.678500000000001</v>
      </c>
      <c r="AD47" s="25">
        <v>10.773000000000001</v>
      </c>
      <c r="AE47" s="25">
        <v>10.867500000000001</v>
      </c>
      <c r="AF47" s="25">
        <v>10.962</v>
      </c>
      <c r="AG47" s="25">
        <v>11.0565</v>
      </c>
      <c r="AH47" s="25">
        <v>11.151000000000002</v>
      </c>
      <c r="AI47" s="25">
        <v>11.245500000000002</v>
      </c>
      <c r="AJ47" s="25">
        <v>11.34</v>
      </c>
      <c r="AK47" s="25">
        <v>11.4345</v>
      </c>
      <c r="AL47" s="25">
        <v>11.529</v>
      </c>
      <c r="AM47" s="25">
        <v>11.623500000000002</v>
      </c>
      <c r="AN47" s="25">
        <v>11.718000000000002</v>
      </c>
      <c r="AO47" s="26">
        <v>11.8125</v>
      </c>
    </row>
    <row r="48" spans="1:41" ht="18.75" outlineLevel="1" x14ac:dyDescent="0.3">
      <c r="A48" s="10">
        <v>43</v>
      </c>
      <c r="B48" s="27" t="s">
        <v>86</v>
      </c>
      <c r="C48" s="28">
        <v>11.34</v>
      </c>
      <c r="D48" s="29">
        <v>11.528999999999998</v>
      </c>
      <c r="E48" s="36">
        <v>11.718</v>
      </c>
      <c r="F48" s="28">
        <v>8.5050000000000008</v>
      </c>
      <c r="G48" s="29">
        <v>8.5995000000000008</v>
      </c>
      <c r="H48" s="29">
        <v>8.6939999999999991</v>
      </c>
      <c r="I48" s="29">
        <v>8.7885000000000009</v>
      </c>
      <c r="J48" s="29">
        <v>8.8830000000000009</v>
      </c>
      <c r="K48" s="29">
        <v>8.9775000000000009</v>
      </c>
      <c r="L48" s="29">
        <v>9.072000000000001</v>
      </c>
      <c r="M48" s="29">
        <v>9.1664999999999992</v>
      </c>
      <c r="N48" s="29">
        <v>9.261000000000001</v>
      </c>
      <c r="O48" s="29">
        <v>9.355500000000001</v>
      </c>
      <c r="P48" s="29">
        <v>9.4500000000000011</v>
      </c>
      <c r="Q48" s="29">
        <v>9.5445000000000011</v>
      </c>
      <c r="R48" s="29">
        <v>9.6389999999999993</v>
      </c>
      <c r="S48" s="29">
        <v>9.7335000000000012</v>
      </c>
      <c r="T48" s="29">
        <v>9.8280000000000012</v>
      </c>
      <c r="U48" s="29">
        <v>9.9225000000000012</v>
      </c>
      <c r="V48" s="29">
        <v>10.016999999999999</v>
      </c>
      <c r="W48" s="29">
        <v>10.111499999999999</v>
      </c>
      <c r="X48" s="29">
        <v>10.206000000000001</v>
      </c>
      <c r="Y48" s="29">
        <v>10.300500000000001</v>
      </c>
      <c r="Z48" s="29">
        <v>10.395000000000001</v>
      </c>
      <c r="AA48" s="29">
        <v>10.4895</v>
      </c>
      <c r="AB48" s="29">
        <v>10.584</v>
      </c>
      <c r="AC48" s="29">
        <v>10.678500000000001</v>
      </c>
      <c r="AD48" s="29">
        <v>10.773000000000001</v>
      </c>
      <c r="AE48" s="29">
        <v>10.867500000000001</v>
      </c>
      <c r="AF48" s="29">
        <v>10.962</v>
      </c>
      <c r="AG48" s="29">
        <v>11.0565</v>
      </c>
      <c r="AH48" s="29">
        <v>11.151000000000002</v>
      </c>
      <c r="AI48" s="29">
        <v>11.245500000000002</v>
      </c>
      <c r="AJ48" s="29">
        <v>11.34</v>
      </c>
      <c r="AK48" s="29">
        <v>11.4345</v>
      </c>
      <c r="AL48" s="29">
        <v>11.529</v>
      </c>
      <c r="AM48" s="29">
        <v>11.623500000000002</v>
      </c>
      <c r="AN48" s="29">
        <v>11.718000000000002</v>
      </c>
      <c r="AO48" s="30">
        <v>11.8125</v>
      </c>
    </row>
    <row r="49" spans="1:41" ht="18.75" outlineLevel="1" x14ac:dyDescent="0.3">
      <c r="A49" s="10">
        <v>44</v>
      </c>
      <c r="B49" s="27" t="s">
        <v>87</v>
      </c>
      <c r="C49" s="28">
        <v>14.076000000000001</v>
      </c>
      <c r="D49" s="29">
        <v>14.310599999999999</v>
      </c>
      <c r="E49" s="36">
        <v>14.545200000000001</v>
      </c>
      <c r="F49" s="28">
        <v>10.557</v>
      </c>
      <c r="G49" s="29">
        <v>10.674300000000001</v>
      </c>
      <c r="H49" s="29">
        <v>10.791599999999999</v>
      </c>
      <c r="I49" s="29">
        <v>10.908900000000001</v>
      </c>
      <c r="J49" s="29">
        <v>11.026200000000001</v>
      </c>
      <c r="K49" s="29">
        <v>11.1435</v>
      </c>
      <c r="L49" s="29">
        <v>11.2608</v>
      </c>
      <c r="M49" s="29">
        <v>11.3781</v>
      </c>
      <c r="N49" s="29">
        <v>11.495400000000002</v>
      </c>
      <c r="O49" s="29">
        <v>11.6127</v>
      </c>
      <c r="P49" s="29">
        <v>11.73</v>
      </c>
      <c r="Q49" s="29">
        <v>11.847300000000001</v>
      </c>
      <c r="R49" s="29">
        <v>11.964599999999999</v>
      </c>
      <c r="S49" s="29">
        <v>12.081900000000001</v>
      </c>
      <c r="T49" s="29">
        <v>12.199200000000001</v>
      </c>
      <c r="U49" s="29">
        <v>12.316500000000001</v>
      </c>
      <c r="V49" s="29">
        <v>12.4338</v>
      </c>
      <c r="W49" s="29">
        <v>12.5511</v>
      </c>
      <c r="X49" s="29">
        <v>12.668400000000002</v>
      </c>
      <c r="Y49" s="29">
        <v>12.7857</v>
      </c>
      <c r="Z49" s="29">
        <v>12.903</v>
      </c>
      <c r="AA49" s="29">
        <v>13.020300000000001</v>
      </c>
      <c r="AB49" s="29">
        <v>13.137599999999999</v>
      </c>
      <c r="AC49" s="29">
        <v>13.254900000000001</v>
      </c>
      <c r="AD49" s="29">
        <v>13.372200000000001</v>
      </c>
      <c r="AE49" s="29">
        <v>13.4895</v>
      </c>
      <c r="AF49" s="29">
        <v>13.6068</v>
      </c>
      <c r="AG49" s="29">
        <v>13.7241</v>
      </c>
      <c r="AH49" s="29">
        <v>13.841400000000002</v>
      </c>
      <c r="AI49" s="29">
        <v>13.9587</v>
      </c>
      <c r="AJ49" s="29">
        <v>14.076000000000001</v>
      </c>
      <c r="AK49" s="29">
        <v>14.193300000000001</v>
      </c>
      <c r="AL49" s="29">
        <v>14.310599999999999</v>
      </c>
      <c r="AM49" s="29">
        <v>14.427900000000001</v>
      </c>
      <c r="AN49" s="29">
        <v>14.545200000000001</v>
      </c>
      <c r="AO49" s="30">
        <v>14.6625</v>
      </c>
    </row>
    <row r="50" spans="1:41" ht="18.75" outlineLevel="1" x14ac:dyDescent="0.3">
      <c r="A50" s="10">
        <v>45</v>
      </c>
      <c r="B50" s="27" t="s">
        <v>88</v>
      </c>
      <c r="C50" s="28">
        <v>16.847999999999999</v>
      </c>
      <c r="D50" s="29">
        <v>17.128799999999998</v>
      </c>
      <c r="E50" s="36">
        <v>17.409600000000001</v>
      </c>
      <c r="F50" s="28">
        <v>12.635999999999999</v>
      </c>
      <c r="G50" s="29">
        <v>12.776399999999999</v>
      </c>
      <c r="H50" s="29">
        <v>12.916799999999999</v>
      </c>
      <c r="I50" s="29">
        <v>13.0572</v>
      </c>
      <c r="J50" s="29">
        <v>13.1976</v>
      </c>
      <c r="K50" s="29">
        <v>13.337999999999999</v>
      </c>
      <c r="L50" s="29">
        <v>13.478399999999999</v>
      </c>
      <c r="M50" s="29">
        <v>13.618799999999998</v>
      </c>
      <c r="N50" s="29">
        <v>13.7592</v>
      </c>
      <c r="O50" s="29">
        <v>13.8996</v>
      </c>
      <c r="P50" s="29">
        <v>14.04</v>
      </c>
      <c r="Q50" s="29">
        <v>14.180399999999999</v>
      </c>
      <c r="R50" s="29">
        <v>14.320799999999998</v>
      </c>
      <c r="S50" s="29">
        <v>14.4612</v>
      </c>
      <c r="T50" s="29">
        <v>14.601599999999999</v>
      </c>
      <c r="U50" s="29">
        <v>14.741999999999999</v>
      </c>
      <c r="V50" s="29">
        <v>14.882399999999999</v>
      </c>
      <c r="W50" s="29">
        <v>15.022799999999998</v>
      </c>
      <c r="X50" s="29">
        <v>15.1632</v>
      </c>
      <c r="Y50" s="29">
        <v>15.303599999999999</v>
      </c>
      <c r="Z50" s="29">
        <v>15.443999999999999</v>
      </c>
      <c r="AA50" s="29">
        <v>15.584399999999999</v>
      </c>
      <c r="AB50" s="29">
        <v>15.724799999999998</v>
      </c>
      <c r="AC50" s="29">
        <v>15.8652</v>
      </c>
      <c r="AD50" s="29">
        <v>16.005600000000001</v>
      </c>
      <c r="AE50" s="29">
        <v>16.146000000000001</v>
      </c>
      <c r="AF50" s="29">
        <v>16.286399999999997</v>
      </c>
      <c r="AG50" s="29">
        <v>16.426799999999997</v>
      </c>
      <c r="AH50" s="29">
        <v>16.5672</v>
      </c>
      <c r="AI50" s="29">
        <v>16.707599999999999</v>
      </c>
      <c r="AJ50" s="29">
        <v>16.847999999999999</v>
      </c>
      <c r="AK50" s="29">
        <v>16.988399999999999</v>
      </c>
      <c r="AL50" s="29">
        <v>17.128799999999998</v>
      </c>
      <c r="AM50" s="29">
        <v>17.269200000000001</v>
      </c>
      <c r="AN50" s="29">
        <v>17.409600000000001</v>
      </c>
      <c r="AO50" s="30">
        <v>17.55</v>
      </c>
    </row>
    <row r="51" spans="1:41" ht="18.75" outlineLevel="1" x14ac:dyDescent="0.3">
      <c r="A51" s="10">
        <v>46</v>
      </c>
      <c r="B51" s="27" t="s">
        <v>89</v>
      </c>
      <c r="C51" s="28">
        <v>20.268000000000001</v>
      </c>
      <c r="D51" s="29">
        <v>20.605799999999999</v>
      </c>
      <c r="E51" s="36">
        <v>20.943600000000004</v>
      </c>
      <c r="F51" s="28">
        <v>15.201000000000001</v>
      </c>
      <c r="G51" s="29">
        <v>15.369899999999999</v>
      </c>
      <c r="H51" s="29">
        <v>15.5388</v>
      </c>
      <c r="I51" s="29">
        <v>15.707700000000001</v>
      </c>
      <c r="J51" s="29">
        <v>15.876600000000002</v>
      </c>
      <c r="K51" s="29">
        <v>16.045500000000001</v>
      </c>
      <c r="L51" s="29">
        <v>16.214400000000001</v>
      </c>
      <c r="M51" s="29">
        <v>16.383299999999998</v>
      </c>
      <c r="N51" s="29">
        <v>16.552200000000003</v>
      </c>
      <c r="O51" s="29">
        <v>16.7211</v>
      </c>
      <c r="P51" s="29">
        <v>16.89</v>
      </c>
      <c r="Q51" s="29">
        <v>17.058900000000001</v>
      </c>
      <c r="R51" s="29">
        <v>17.227799999999998</v>
      </c>
      <c r="S51" s="29">
        <v>17.396700000000003</v>
      </c>
      <c r="T51" s="29">
        <v>17.5656</v>
      </c>
      <c r="U51" s="29">
        <v>17.734500000000001</v>
      </c>
      <c r="V51" s="29">
        <v>17.903400000000001</v>
      </c>
      <c r="W51" s="29">
        <v>18.072299999999998</v>
      </c>
      <c r="X51" s="29">
        <v>18.241200000000003</v>
      </c>
      <c r="Y51" s="29">
        <v>18.4101</v>
      </c>
      <c r="Z51" s="29">
        <v>18.579000000000001</v>
      </c>
      <c r="AA51" s="29">
        <v>18.747900000000001</v>
      </c>
      <c r="AB51" s="29">
        <v>18.916799999999999</v>
      </c>
      <c r="AC51" s="29">
        <v>19.085700000000003</v>
      </c>
      <c r="AD51" s="29">
        <v>19.2546</v>
      </c>
      <c r="AE51" s="29">
        <v>19.423500000000001</v>
      </c>
      <c r="AF51" s="29">
        <v>19.592400000000001</v>
      </c>
      <c r="AG51" s="29">
        <v>19.761299999999999</v>
      </c>
      <c r="AH51" s="29">
        <v>19.930200000000003</v>
      </c>
      <c r="AI51" s="29">
        <v>20.0991</v>
      </c>
      <c r="AJ51" s="29">
        <v>20.268000000000001</v>
      </c>
      <c r="AK51" s="29">
        <v>20.436900000000001</v>
      </c>
      <c r="AL51" s="29">
        <v>20.605799999999999</v>
      </c>
      <c r="AM51" s="29">
        <v>20.774700000000003</v>
      </c>
      <c r="AN51" s="29">
        <v>20.9436</v>
      </c>
      <c r="AO51" s="30">
        <v>21.112500000000001</v>
      </c>
    </row>
    <row r="52" spans="1:41" ht="18.75" outlineLevel="1" x14ac:dyDescent="0.3">
      <c r="A52" s="10">
        <v>47</v>
      </c>
      <c r="B52" s="27" t="s">
        <v>90</v>
      </c>
      <c r="C52" s="28">
        <v>10.929599999999999</v>
      </c>
      <c r="D52" s="29">
        <v>11.111759999999999</v>
      </c>
      <c r="E52" s="36">
        <v>11.29392</v>
      </c>
      <c r="F52" s="28">
        <v>8.1971999999999987</v>
      </c>
      <c r="G52" s="29">
        <v>8.2882799999999985</v>
      </c>
      <c r="H52" s="29">
        <v>8.3793599999999984</v>
      </c>
      <c r="I52" s="29">
        <v>8.47044</v>
      </c>
      <c r="J52" s="29">
        <v>8.561519999999998</v>
      </c>
      <c r="K52" s="29">
        <v>8.6525999999999978</v>
      </c>
      <c r="L52" s="29">
        <v>8.7436799999999977</v>
      </c>
      <c r="M52" s="29">
        <v>8.8347599999999975</v>
      </c>
      <c r="N52" s="29">
        <v>8.9258399999999991</v>
      </c>
      <c r="O52" s="29">
        <v>9.0169199999999989</v>
      </c>
      <c r="P52" s="29">
        <v>9.1079999999999988</v>
      </c>
      <c r="Q52" s="29">
        <v>9.1990799999999986</v>
      </c>
      <c r="R52" s="29">
        <v>9.2901599999999984</v>
      </c>
      <c r="S52" s="29">
        <v>9.3812399999999982</v>
      </c>
      <c r="T52" s="29">
        <v>9.4723199999999981</v>
      </c>
      <c r="U52" s="29">
        <v>9.5633999999999979</v>
      </c>
      <c r="V52" s="29">
        <v>9.6544799999999977</v>
      </c>
      <c r="W52" s="29">
        <v>9.7455599999999976</v>
      </c>
      <c r="X52" s="29">
        <v>9.8366399999999992</v>
      </c>
      <c r="Y52" s="29">
        <v>9.927719999999999</v>
      </c>
      <c r="Z52" s="29">
        <v>10.018799999999999</v>
      </c>
      <c r="AA52" s="29">
        <v>10.109879999999999</v>
      </c>
      <c r="AB52" s="29">
        <v>10.200959999999997</v>
      </c>
      <c r="AC52" s="29">
        <v>10.292039999999998</v>
      </c>
      <c r="AD52" s="29">
        <v>10.383119999999998</v>
      </c>
      <c r="AE52" s="29">
        <v>10.474199999999998</v>
      </c>
      <c r="AF52" s="29">
        <v>10.565279999999998</v>
      </c>
      <c r="AG52" s="29">
        <v>10.656359999999998</v>
      </c>
      <c r="AH52" s="29">
        <v>10.747439999999999</v>
      </c>
      <c r="AI52" s="29">
        <v>10.838519999999999</v>
      </c>
      <c r="AJ52" s="29">
        <v>10.929599999999997</v>
      </c>
      <c r="AK52" s="29">
        <v>11.020679999999997</v>
      </c>
      <c r="AL52" s="29">
        <v>11.111759999999997</v>
      </c>
      <c r="AM52" s="29">
        <v>11.202839999999998</v>
      </c>
      <c r="AN52" s="29">
        <v>11.293919999999998</v>
      </c>
      <c r="AO52" s="30">
        <v>11.385</v>
      </c>
    </row>
    <row r="53" spans="1:41" ht="18.75" outlineLevel="1" x14ac:dyDescent="0.3">
      <c r="A53" s="10">
        <v>48</v>
      </c>
      <c r="B53" s="27" t="s">
        <v>91</v>
      </c>
      <c r="C53" s="28">
        <v>13.173599999999999</v>
      </c>
      <c r="D53" s="29">
        <v>13.393159999999998</v>
      </c>
      <c r="E53" s="36">
        <v>13.612719999999999</v>
      </c>
      <c r="F53" s="28">
        <v>9.8801999999999985</v>
      </c>
      <c r="G53" s="29">
        <v>9.9899799999999992</v>
      </c>
      <c r="H53" s="29">
        <v>10.099759999999998</v>
      </c>
      <c r="I53" s="29">
        <v>10.209540000000001</v>
      </c>
      <c r="J53" s="29">
        <v>10.319319999999999</v>
      </c>
      <c r="K53" s="29">
        <v>10.429099999999998</v>
      </c>
      <c r="L53" s="29">
        <v>10.538879999999999</v>
      </c>
      <c r="M53" s="29">
        <v>10.648659999999998</v>
      </c>
      <c r="N53" s="29">
        <v>10.75844</v>
      </c>
      <c r="O53" s="29">
        <v>10.868219999999999</v>
      </c>
      <c r="P53" s="29">
        <v>10.977999999999998</v>
      </c>
      <c r="Q53" s="29">
        <v>11.087779999999999</v>
      </c>
      <c r="R53" s="29">
        <v>11.197559999999998</v>
      </c>
      <c r="S53" s="29">
        <v>11.30734</v>
      </c>
      <c r="T53" s="29">
        <v>11.417119999999999</v>
      </c>
      <c r="U53" s="29">
        <v>11.526899999999999</v>
      </c>
      <c r="V53" s="29">
        <v>11.636679999999998</v>
      </c>
      <c r="W53" s="29">
        <v>11.746459999999997</v>
      </c>
      <c r="X53" s="29">
        <v>11.85624</v>
      </c>
      <c r="Y53" s="29">
        <v>11.966019999999999</v>
      </c>
      <c r="Z53" s="29">
        <v>12.075799999999999</v>
      </c>
      <c r="AA53" s="29">
        <v>12.185579999999998</v>
      </c>
      <c r="AB53" s="29">
        <v>12.295359999999999</v>
      </c>
      <c r="AC53" s="29">
        <v>12.405139999999999</v>
      </c>
      <c r="AD53" s="29">
        <v>12.514919999999998</v>
      </c>
      <c r="AE53" s="29">
        <v>12.624699999999999</v>
      </c>
      <c r="AF53" s="29">
        <v>12.734479999999998</v>
      </c>
      <c r="AG53" s="29">
        <v>12.844259999999998</v>
      </c>
      <c r="AH53" s="29">
        <v>12.954039999999999</v>
      </c>
      <c r="AI53" s="29">
        <v>13.06382</v>
      </c>
      <c r="AJ53" s="29">
        <v>13.173599999999999</v>
      </c>
      <c r="AK53" s="29">
        <v>13.283379999999998</v>
      </c>
      <c r="AL53" s="29">
        <v>13.393159999999998</v>
      </c>
      <c r="AM53" s="29">
        <v>13.502939999999999</v>
      </c>
      <c r="AN53" s="29">
        <v>13.612719999999999</v>
      </c>
      <c r="AO53" s="30">
        <v>13.7225</v>
      </c>
    </row>
    <row r="54" spans="1:41" ht="18.75" outlineLevel="1" x14ac:dyDescent="0.3">
      <c r="A54" s="10">
        <v>49</v>
      </c>
      <c r="B54" s="27" t="s">
        <v>92</v>
      </c>
      <c r="C54" s="28">
        <v>15.246650944800001</v>
      </c>
      <c r="D54" s="29">
        <v>15.500761793880001</v>
      </c>
      <c r="E54" s="36">
        <v>15.754872642960002</v>
      </c>
      <c r="F54" s="28">
        <v>11.434988208600002</v>
      </c>
      <c r="G54" s="29">
        <v>11.562043633140002</v>
      </c>
      <c r="H54" s="29">
        <v>11.689099057680002</v>
      </c>
      <c r="I54" s="29">
        <v>11.816154482220004</v>
      </c>
      <c r="J54" s="29">
        <v>11.943209906760003</v>
      </c>
      <c r="K54" s="29">
        <v>12.070265331300003</v>
      </c>
      <c r="L54" s="29">
        <v>12.197320755840002</v>
      </c>
      <c r="M54" s="29">
        <v>12.324376180380002</v>
      </c>
      <c r="N54" s="29">
        <v>12.451431604920003</v>
      </c>
      <c r="O54" s="29">
        <v>12.578487029460003</v>
      </c>
      <c r="P54" s="29">
        <v>12.705542454000003</v>
      </c>
      <c r="Q54" s="29">
        <v>12.832597878540003</v>
      </c>
      <c r="R54" s="29">
        <v>12.959653303080001</v>
      </c>
      <c r="S54" s="29">
        <v>13.086708727620003</v>
      </c>
      <c r="T54" s="29">
        <v>13.213764152160003</v>
      </c>
      <c r="U54" s="29">
        <v>13.340819576700003</v>
      </c>
      <c r="V54" s="29">
        <v>13.467875001240003</v>
      </c>
      <c r="W54" s="29">
        <v>13.594930425780003</v>
      </c>
      <c r="X54" s="29">
        <v>13.721985850320005</v>
      </c>
      <c r="Y54" s="29">
        <v>13.849041274860003</v>
      </c>
      <c r="Z54" s="29">
        <v>13.976096699400003</v>
      </c>
      <c r="AA54" s="29">
        <v>14.103152123940003</v>
      </c>
      <c r="AB54" s="29">
        <v>14.230207548480003</v>
      </c>
      <c r="AC54" s="29">
        <v>14.357262973020005</v>
      </c>
      <c r="AD54" s="29">
        <v>14.484318397560004</v>
      </c>
      <c r="AE54" s="29">
        <v>14.611373822100003</v>
      </c>
      <c r="AF54" s="29">
        <v>14.738429246640003</v>
      </c>
      <c r="AG54" s="29">
        <v>14.865484671180003</v>
      </c>
      <c r="AH54" s="29">
        <v>14.992540095720004</v>
      </c>
      <c r="AI54" s="29">
        <v>15.119595520260004</v>
      </c>
      <c r="AJ54" s="29">
        <v>15.246650944800002</v>
      </c>
      <c r="AK54" s="29">
        <v>15.373706369340002</v>
      </c>
      <c r="AL54" s="29">
        <v>15.500761793880002</v>
      </c>
      <c r="AM54" s="29">
        <v>15.627817218420004</v>
      </c>
      <c r="AN54" s="29">
        <v>15.754872642960004</v>
      </c>
      <c r="AO54" s="30">
        <v>15.881928067500001</v>
      </c>
    </row>
    <row r="55" spans="1:41" ht="18.75" outlineLevel="1" x14ac:dyDescent="0.3">
      <c r="A55" s="10">
        <v>50</v>
      </c>
      <c r="B55" s="27" t="s">
        <v>93</v>
      </c>
      <c r="C55" s="28">
        <v>18.293078944800001</v>
      </c>
      <c r="D55" s="29">
        <v>18.597963593879999</v>
      </c>
      <c r="E55" s="36">
        <v>18.902848242960001</v>
      </c>
      <c r="F55" s="28">
        <v>13.719809208599999</v>
      </c>
      <c r="G55" s="29">
        <v>13.872251533139998</v>
      </c>
      <c r="H55" s="29">
        <v>14.024693857679999</v>
      </c>
      <c r="I55" s="29">
        <v>14.17713618222</v>
      </c>
      <c r="J55" s="29">
        <v>14.329578506760001</v>
      </c>
      <c r="K55" s="29">
        <v>14.4820208313</v>
      </c>
      <c r="L55" s="29">
        <v>14.634463155839999</v>
      </c>
      <c r="M55" s="29">
        <v>14.786905480379998</v>
      </c>
      <c r="N55" s="29">
        <v>14.939347804920001</v>
      </c>
      <c r="O55" s="29">
        <v>15.09179012946</v>
      </c>
      <c r="P55" s="29">
        <v>15.244232453999999</v>
      </c>
      <c r="Q55" s="29">
        <v>15.39667477854</v>
      </c>
      <c r="R55" s="29">
        <v>15.549117103079999</v>
      </c>
      <c r="S55" s="29">
        <v>15.701559427620001</v>
      </c>
      <c r="T55" s="29">
        <v>15.85400175216</v>
      </c>
      <c r="U55" s="29">
        <v>16.006444076699999</v>
      </c>
      <c r="V55" s="29">
        <v>16.15888640124</v>
      </c>
      <c r="W55" s="29">
        <v>16.311328725779997</v>
      </c>
      <c r="X55" s="29">
        <v>16.463771050320002</v>
      </c>
      <c r="Y55" s="29">
        <v>16.616213374859999</v>
      </c>
      <c r="Z55" s="29">
        <v>16.7686556994</v>
      </c>
      <c r="AA55" s="29">
        <v>16.921098023939997</v>
      </c>
      <c r="AB55" s="29">
        <v>17.073540348479998</v>
      </c>
      <c r="AC55" s="29">
        <v>17.225982673019999</v>
      </c>
      <c r="AD55" s="29">
        <v>17.37842499756</v>
      </c>
      <c r="AE55" s="29">
        <v>17.530867322100001</v>
      </c>
      <c r="AF55" s="29">
        <v>17.683309646639998</v>
      </c>
      <c r="AG55" s="29">
        <v>17.835751971179999</v>
      </c>
      <c r="AH55" s="29">
        <v>17.98819429572</v>
      </c>
      <c r="AI55" s="29">
        <v>18.14063662026</v>
      </c>
      <c r="AJ55" s="29">
        <v>18.293078944800001</v>
      </c>
      <c r="AK55" s="29">
        <v>18.445521269339999</v>
      </c>
      <c r="AL55" s="29">
        <v>18.597963593879999</v>
      </c>
      <c r="AM55" s="29">
        <v>18.75040591842</v>
      </c>
      <c r="AN55" s="29">
        <v>18.902848242960001</v>
      </c>
      <c r="AO55" s="30">
        <v>19.055290567500002</v>
      </c>
    </row>
    <row r="56" spans="1:41" ht="18.75" outlineLevel="1" x14ac:dyDescent="0.3">
      <c r="A56" s="10">
        <v>51</v>
      </c>
      <c r="B56" s="27" t="s">
        <v>94</v>
      </c>
      <c r="C56" s="28">
        <v>19.649464556400002</v>
      </c>
      <c r="D56" s="29">
        <v>19.976955632340001</v>
      </c>
      <c r="E56" s="36">
        <v>20.304446708280004</v>
      </c>
      <c r="F56" s="28">
        <v>14.737098417300004</v>
      </c>
      <c r="G56" s="29">
        <v>14.900843955270004</v>
      </c>
      <c r="H56" s="29">
        <v>15.064589493240003</v>
      </c>
      <c r="I56" s="29">
        <v>15.228335031210005</v>
      </c>
      <c r="J56" s="29">
        <v>15.392080569180004</v>
      </c>
      <c r="K56" s="29">
        <v>15.555826107150004</v>
      </c>
      <c r="L56" s="29">
        <v>15.719571645120004</v>
      </c>
      <c r="M56" s="29">
        <v>15.883317183090004</v>
      </c>
      <c r="N56" s="29">
        <v>16.047062721060005</v>
      </c>
      <c r="O56" s="29">
        <v>16.210808259030006</v>
      </c>
      <c r="P56" s="29">
        <v>16.374553797000004</v>
      </c>
      <c r="Q56" s="29">
        <v>16.538299334970002</v>
      </c>
      <c r="R56" s="29">
        <v>16.702044872940004</v>
      </c>
      <c r="S56" s="29">
        <v>16.865790410910005</v>
      </c>
      <c r="T56" s="29">
        <v>17.029535948880007</v>
      </c>
      <c r="U56" s="29">
        <v>17.193281486850005</v>
      </c>
      <c r="V56" s="29">
        <v>17.357027024820002</v>
      </c>
      <c r="W56" s="29">
        <v>17.520772562790004</v>
      </c>
      <c r="X56" s="29">
        <v>17.684518100760005</v>
      </c>
      <c r="Y56" s="29">
        <v>17.848263638730007</v>
      </c>
      <c r="Z56" s="29">
        <v>18.012009176700005</v>
      </c>
      <c r="AA56" s="29">
        <v>18.175754714670003</v>
      </c>
      <c r="AB56" s="29">
        <v>18.339500252640004</v>
      </c>
      <c r="AC56" s="29">
        <v>18.503245790610006</v>
      </c>
      <c r="AD56" s="29">
        <v>18.666991328580007</v>
      </c>
      <c r="AE56" s="29">
        <v>18.830736866550005</v>
      </c>
      <c r="AF56" s="29">
        <v>18.994482404520003</v>
      </c>
      <c r="AG56" s="29">
        <v>19.158227942490004</v>
      </c>
      <c r="AH56" s="29">
        <v>19.321973480460006</v>
      </c>
      <c r="AI56" s="29">
        <v>19.485719018430007</v>
      </c>
      <c r="AJ56" s="29">
        <v>19.649464556400005</v>
      </c>
      <c r="AK56" s="29">
        <v>19.813210094370003</v>
      </c>
      <c r="AL56" s="29">
        <v>19.976955632340005</v>
      </c>
      <c r="AM56" s="29">
        <v>20.140701170310006</v>
      </c>
      <c r="AN56" s="29">
        <v>20.304446708280008</v>
      </c>
      <c r="AO56" s="30">
        <v>20.468192246250005</v>
      </c>
    </row>
    <row r="57" spans="1:41" ht="18.75" outlineLevel="1" x14ac:dyDescent="0.3">
      <c r="A57" s="10">
        <v>52</v>
      </c>
      <c r="B57" s="27" t="s">
        <v>95</v>
      </c>
      <c r="C57" s="28">
        <v>22.743369356400002</v>
      </c>
      <c r="D57" s="29">
        <v>23.122425512340001</v>
      </c>
      <c r="E57" s="36">
        <v>23.501481668280004</v>
      </c>
      <c r="F57" s="28">
        <v>17.057527017300004</v>
      </c>
      <c r="G57" s="29">
        <v>17.247055095270003</v>
      </c>
      <c r="H57" s="29">
        <v>17.436583173240003</v>
      </c>
      <c r="I57" s="29">
        <v>17.626111251210006</v>
      </c>
      <c r="J57" s="29">
        <v>17.815639329180005</v>
      </c>
      <c r="K57" s="29">
        <v>18.005167407150005</v>
      </c>
      <c r="L57" s="29">
        <v>18.194695485120004</v>
      </c>
      <c r="M57" s="29">
        <v>18.384223563090003</v>
      </c>
      <c r="N57" s="29">
        <v>18.573751641060007</v>
      </c>
      <c r="O57" s="29">
        <v>18.763279719030006</v>
      </c>
      <c r="P57" s="29">
        <v>18.952807797000006</v>
      </c>
      <c r="Q57" s="29">
        <v>19.142335874970005</v>
      </c>
      <c r="R57" s="29">
        <v>19.331863952940004</v>
      </c>
      <c r="S57" s="29">
        <v>19.521392030910004</v>
      </c>
      <c r="T57" s="29">
        <v>19.710920108880003</v>
      </c>
      <c r="U57" s="29">
        <v>19.900448186850003</v>
      </c>
      <c r="V57" s="29">
        <v>20.089976264820002</v>
      </c>
      <c r="W57" s="29">
        <v>20.279504342790002</v>
      </c>
      <c r="X57" s="29">
        <v>20.469032420760005</v>
      </c>
      <c r="Y57" s="29">
        <v>20.658560498730004</v>
      </c>
      <c r="Z57" s="29">
        <v>20.848088576700004</v>
      </c>
      <c r="AA57" s="29">
        <v>21.037616654670003</v>
      </c>
      <c r="AB57" s="29">
        <v>21.227144732640003</v>
      </c>
      <c r="AC57" s="29">
        <v>21.416672810610006</v>
      </c>
      <c r="AD57" s="29">
        <v>21.606200888580005</v>
      </c>
      <c r="AE57" s="29">
        <v>21.795728966550005</v>
      </c>
      <c r="AF57" s="29">
        <v>21.985257044520004</v>
      </c>
      <c r="AG57" s="29">
        <v>22.174785122490004</v>
      </c>
      <c r="AH57" s="29">
        <v>22.364313200460007</v>
      </c>
      <c r="AI57" s="29">
        <v>22.553841278430006</v>
      </c>
      <c r="AJ57" s="29">
        <v>22.743369356400006</v>
      </c>
      <c r="AK57" s="29">
        <v>22.932897434370005</v>
      </c>
      <c r="AL57" s="29">
        <v>23.122425512340005</v>
      </c>
      <c r="AM57" s="29">
        <v>23.311953590310008</v>
      </c>
      <c r="AN57" s="29">
        <v>23.501481668280007</v>
      </c>
      <c r="AO57" s="30">
        <v>23.691009746250003</v>
      </c>
    </row>
    <row r="58" spans="1:41" ht="18.75" outlineLevel="1" x14ac:dyDescent="0.3">
      <c r="A58" s="10">
        <v>53</v>
      </c>
      <c r="B58" s="27" t="s">
        <v>96</v>
      </c>
      <c r="C58" s="28">
        <v>25.9361841564</v>
      </c>
      <c r="D58" s="29">
        <v>26.36845389234</v>
      </c>
      <c r="E58" s="36">
        <v>26.80072362828</v>
      </c>
      <c r="F58" s="28">
        <v>19.452138117300002</v>
      </c>
      <c r="G58" s="29">
        <v>19.668272985270001</v>
      </c>
      <c r="H58" s="29">
        <v>19.884407853239999</v>
      </c>
      <c r="I58" s="29">
        <v>20.100542721210001</v>
      </c>
      <c r="J58" s="29">
        <v>20.316677589180003</v>
      </c>
      <c r="K58" s="29">
        <v>20.532812457150001</v>
      </c>
      <c r="L58" s="29">
        <v>20.74894732512</v>
      </c>
      <c r="M58" s="29">
        <v>20.965082193089998</v>
      </c>
      <c r="N58" s="29">
        <v>21.181217061060003</v>
      </c>
      <c r="O58" s="29">
        <v>21.397351929030002</v>
      </c>
      <c r="P58" s="29">
        <v>21.613486797</v>
      </c>
      <c r="Q58" s="29">
        <v>21.829621664969999</v>
      </c>
      <c r="R58" s="29">
        <v>22.04575653294</v>
      </c>
      <c r="S58" s="29">
        <v>22.261891400910002</v>
      </c>
      <c r="T58" s="29">
        <v>22.478026268880001</v>
      </c>
      <c r="U58" s="29">
        <v>22.694161136850003</v>
      </c>
      <c r="V58" s="29">
        <v>22.910296004820001</v>
      </c>
      <c r="W58" s="29">
        <v>23.126430872789999</v>
      </c>
      <c r="X58" s="29">
        <v>23.342565740760001</v>
      </c>
      <c r="Y58" s="29">
        <v>23.558700608730003</v>
      </c>
      <c r="Z58" s="29">
        <v>23.774835476700002</v>
      </c>
      <c r="AA58" s="29">
        <v>23.99097034467</v>
      </c>
      <c r="AB58" s="29">
        <v>24.207105212639998</v>
      </c>
      <c r="AC58" s="29">
        <v>24.423240080610004</v>
      </c>
      <c r="AD58" s="29">
        <v>24.639374948580002</v>
      </c>
      <c r="AE58" s="29">
        <v>24.855509816550001</v>
      </c>
      <c r="AF58" s="29">
        <v>25.071644684519999</v>
      </c>
      <c r="AG58" s="29">
        <v>25.287779552490001</v>
      </c>
      <c r="AH58" s="29">
        <v>25.503914420460003</v>
      </c>
      <c r="AI58" s="29">
        <v>25.720049288430001</v>
      </c>
      <c r="AJ58" s="29">
        <v>25.936184156400003</v>
      </c>
      <c r="AK58" s="29">
        <v>26.152319024370001</v>
      </c>
      <c r="AL58" s="29">
        <v>26.36845389234</v>
      </c>
      <c r="AM58" s="29">
        <v>26.584588760310002</v>
      </c>
      <c r="AN58" s="29">
        <v>26.800723628280004</v>
      </c>
      <c r="AO58" s="30">
        <v>27.016858496249998</v>
      </c>
    </row>
    <row r="59" spans="1:41" ht="18.75" outlineLevel="1" x14ac:dyDescent="0.3">
      <c r="A59" s="10">
        <v>54</v>
      </c>
      <c r="B59" s="27" t="s">
        <v>97</v>
      </c>
      <c r="C59" s="28">
        <v>29.845107356400003</v>
      </c>
      <c r="D59" s="29">
        <v>30.34252581234</v>
      </c>
      <c r="E59" s="36">
        <v>30.839944268280004</v>
      </c>
      <c r="F59" s="28">
        <v>22.383830517300005</v>
      </c>
      <c r="G59" s="29">
        <v>22.632539745270005</v>
      </c>
      <c r="H59" s="29">
        <v>22.881248973240005</v>
      </c>
      <c r="I59" s="29">
        <v>23.129958201210005</v>
      </c>
      <c r="J59" s="29">
        <v>23.378667429180005</v>
      </c>
      <c r="K59" s="29">
        <v>23.627376657150005</v>
      </c>
      <c r="L59" s="29">
        <v>23.876085885120006</v>
      </c>
      <c r="M59" s="29">
        <v>24.124795113090006</v>
      </c>
      <c r="N59" s="29">
        <v>24.373504341060006</v>
      </c>
      <c r="O59" s="29">
        <v>24.622213569030006</v>
      </c>
      <c r="P59" s="29">
        <v>24.870922797000006</v>
      </c>
      <c r="Q59" s="29">
        <v>25.119632024970006</v>
      </c>
      <c r="R59" s="29">
        <v>25.368341252940006</v>
      </c>
      <c r="S59" s="29">
        <v>25.617050480910006</v>
      </c>
      <c r="T59" s="29">
        <v>25.865759708880006</v>
      </c>
      <c r="U59" s="29">
        <v>26.114468936850006</v>
      </c>
      <c r="V59" s="29">
        <v>26.363178164820006</v>
      </c>
      <c r="W59" s="29">
        <v>26.611887392790006</v>
      </c>
      <c r="X59" s="29">
        <v>26.860596620760006</v>
      </c>
      <c r="Y59" s="29">
        <v>27.109305848730006</v>
      </c>
      <c r="Z59" s="29">
        <v>27.358015076700006</v>
      </c>
      <c r="AA59" s="29">
        <v>27.606724304670006</v>
      </c>
      <c r="AB59" s="29">
        <v>27.855433532640006</v>
      </c>
      <c r="AC59" s="29">
        <v>28.104142760610006</v>
      </c>
      <c r="AD59" s="29">
        <v>28.352851988580007</v>
      </c>
      <c r="AE59" s="29">
        <v>28.601561216550007</v>
      </c>
      <c r="AF59" s="29">
        <v>28.850270444520007</v>
      </c>
      <c r="AG59" s="29">
        <v>29.098979672490007</v>
      </c>
      <c r="AH59" s="29">
        <v>29.347688900460007</v>
      </c>
      <c r="AI59" s="29">
        <v>29.596398128430007</v>
      </c>
      <c r="AJ59" s="29">
        <v>29.845107356400007</v>
      </c>
      <c r="AK59" s="29">
        <v>30.093816584370007</v>
      </c>
      <c r="AL59" s="29">
        <v>30.342525812340007</v>
      </c>
      <c r="AM59" s="29">
        <v>30.591235040310007</v>
      </c>
      <c r="AN59" s="29">
        <v>30.839944268280007</v>
      </c>
      <c r="AO59" s="30">
        <v>31.088653496250004</v>
      </c>
    </row>
    <row r="60" spans="1:41" ht="18.75" outlineLevel="1" x14ac:dyDescent="0.3">
      <c r="A60" s="10">
        <v>55</v>
      </c>
      <c r="B60" s="27" t="s">
        <v>98</v>
      </c>
      <c r="C60" s="28">
        <v>13.521599999999999</v>
      </c>
      <c r="D60" s="29">
        <v>13.74696</v>
      </c>
      <c r="E60" s="36">
        <v>13.97232</v>
      </c>
      <c r="F60" s="28">
        <v>10.1412</v>
      </c>
      <c r="G60" s="29">
        <v>10.253880000000001</v>
      </c>
      <c r="H60" s="29">
        <v>10.36656</v>
      </c>
      <c r="I60" s="29">
        <v>10.479240000000001</v>
      </c>
      <c r="J60" s="29">
        <v>10.59192</v>
      </c>
      <c r="K60" s="29">
        <v>10.704600000000001</v>
      </c>
      <c r="L60" s="29">
        <v>10.81728</v>
      </c>
      <c r="M60" s="29">
        <v>10.929959999999999</v>
      </c>
      <c r="N60" s="29">
        <v>11.04264</v>
      </c>
      <c r="O60" s="29">
        <v>11.155320000000001</v>
      </c>
      <c r="P60" s="29">
        <v>11.268000000000001</v>
      </c>
      <c r="Q60" s="29">
        <v>11.38068</v>
      </c>
      <c r="R60" s="29">
        <v>11.493359999999999</v>
      </c>
      <c r="S60" s="29">
        <v>11.606040000000002</v>
      </c>
      <c r="T60" s="29">
        <v>11.718720000000001</v>
      </c>
      <c r="U60" s="29">
        <v>11.8314</v>
      </c>
      <c r="V60" s="29">
        <v>11.94408</v>
      </c>
      <c r="W60" s="29">
        <v>12.056759999999999</v>
      </c>
      <c r="X60" s="29">
        <v>12.169440000000002</v>
      </c>
      <c r="Y60" s="29">
        <v>12.282120000000001</v>
      </c>
      <c r="Z60" s="29">
        <v>12.3948</v>
      </c>
      <c r="AA60" s="29">
        <v>12.507479999999999</v>
      </c>
      <c r="AB60" s="29">
        <v>12.62016</v>
      </c>
      <c r="AC60" s="29">
        <v>12.732840000000001</v>
      </c>
      <c r="AD60" s="29">
        <v>12.84552</v>
      </c>
      <c r="AE60" s="29">
        <v>12.9582</v>
      </c>
      <c r="AF60" s="29">
        <v>13.070880000000001</v>
      </c>
      <c r="AG60" s="29">
        <v>13.18356</v>
      </c>
      <c r="AH60" s="29">
        <v>13.296240000000001</v>
      </c>
      <c r="AI60" s="29">
        <v>13.40892</v>
      </c>
      <c r="AJ60" s="29">
        <v>13.521599999999999</v>
      </c>
      <c r="AK60" s="29">
        <v>13.63428</v>
      </c>
      <c r="AL60" s="29">
        <v>13.74696</v>
      </c>
      <c r="AM60" s="29">
        <v>13.859640000000001</v>
      </c>
      <c r="AN60" s="29">
        <v>13.97232</v>
      </c>
      <c r="AO60" s="30">
        <v>14.085000000000001</v>
      </c>
    </row>
    <row r="61" spans="1:41" ht="18.75" outlineLevel="1" x14ac:dyDescent="0.3">
      <c r="A61" s="10">
        <v>56</v>
      </c>
      <c r="B61" s="27" t="s">
        <v>99</v>
      </c>
      <c r="C61" s="28">
        <v>15.638400000000001</v>
      </c>
      <c r="D61" s="29">
        <v>15.899040000000001</v>
      </c>
      <c r="E61" s="36">
        <v>16.159680000000002</v>
      </c>
      <c r="F61" s="28">
        <v>11.728800000000001</v>
      </c>
      <c r="G61" s="29">
        <v>11.859120000000001</v>
      </c>
      <c r="H61" s="29">
        <v>11.98944</v>
      </c>
      <c r="I61" s="29">
        <v>12.119760000000003</v>
      </c>
      <c r="J61" s="29">
        <v>12.250080000000002</v>
      </c>
      <c r="K61" s="29">
        <v>12.380400000000002</v>
      </c>
      <c r="L61" s="29">
        <v>12.510720000000001</v>
      </c>
      <c r="M61" s="29">
        <v>12.64104</v>
      </c>
      <c r="N61" s="29">
        <v>12.771360000000001</v>
      </c>
      <c r="O61" s="29">
        <v>12.901680000000002</v>
      </c>
      <c r="P61" s="29">
        <v>13.032000000000002</v>
      </c>
      <c r="Q61" s="29">
        <v>13.162320000000001</v>
      </c>
      <c r="R61" s="29">
        <v>13.29264</v>
      </c>
      <c r="S61" s="29">
        <v>13.422960000000002</v>
      </c>
      <c r="T61" s="29">
        <v>13.553280000000003</v>
      </c>
      <c r="U61" s="29">
        <v>13.683600000000002</v>
      </c>
      <c r="V61" s="29">
        <v>13.813920000000001</v>
      </c>
      <c r="W61" s="29">
        <v>13.944240000000001</v>
      </c>
      <c r="X61" s="29">
        <v>14.074560000000002</v>
      </c>
      <c r="Y61" s="29">
        <v>14.204880000000001</v>
      </c>
      <c r="Z61" s="29">
        <v>14.335200000000002</v>
      </c>
      <c r="AA61" s="29">
        <v>14.465520000000001</v>
      </c>
      <c r="AB61" s="29">
        <v>14.595840000000001</v>
      </c>
      <c r="AC61" s="29">
        <v>14.726160000000002</v>
      </c>
      <c r="AD61" s="29">
        <v>14.856480000000001</v>
      </c>
      <c r="AE61" s="29">
        <v>14.986800000000002</v>
      </c>
      <c r="AF61" s="29">
        <v>15.117120000000002</v>
      </c>
      <c r="AG61" s="29">
        <v>15.247440000000001</v>
      </c>
      <c r="AH61" s="29">
        <v>15.377760000000002</v>
      </c>
      <c r="AI61" s="29">
        <v>15.508080000000001</v>
      </c>
      <c r="AJ61" s="29">
        <v>15.638400000000001</v>
      </c>
      <c r="AK61" s="29">
        <v>15.768720000000002</v>
      </c>
      <c r="AL61" s="29">
        <v>15.899040000000001</v>
      </c>
      <c r="AM61" s="29">
        <v>16.029360000000004</v>
      </c>
      <c r="AN61" s="29">
        <v>16.159680000000002</v>
      </c>
      <c r="AO61" s="30">
        <v>16.29</v>
      </c>
    </row>
    <row r="62" spans="1:41" ht="18.75" outlineLevel="1" x14ac:dyDescent="0.3">
      <c r="A62" s="10">
        <v>57</v>
      </c>
      <c r="B62" s="27" t="s">
        <v>100</v>
      </c>
      <c r="C62" s="28">
        <v>17.3232</v>
      </c>
      <c r="D62" s="29">
        <v>17.611919999999998</v>
      </c>
      <c r="E62" s="36">
        <v>17.900640000000003</v>
      </c>
      <c r="F62" s="28">
        <v>12.992400000000002</v>
      </c>
      <c r="G62" s="29">
        <v>13.136760000000001</v>
      </c>
      <c r="H62" s="29">
        <v>13.281120000000001</v>
      </c>
      <c r="I62" s="29">
        <v>13.425480000000004</v>
      </c>
      <c r="J62" s="29">
        <v>13.569840000000003</v>
      </c>
      <c r="K62" s="29">
        <v>13.714200000000002</v>
      </c>
      <c r="L62" s="29">
        <v>13.858560000000002</v>
      </c>
      <c r="M62" s="29">
        <v>14.002920000000001</v>
      </c>
      <c r="N62" s="29">
        <v>14.147280000000004</v>
      </c>
      <c r="O62" s="29">
        <v>14.291640000000003</v>
      </c>
      <c r="P62" s="29">
        <v>14.436000000000002</v>
      </c>
      <c r="Q62" s="29">
        <v>14.580360000000002</v>
      </c>
      <c r="R62" s="29">
        <v>14.724720000000001</v>
      </c>
      <c r="S62" s="29">
        <v>14.869080000000004</v>
      </c>
      <c r="T62" s="29">
        <v>15.013440000000003</v>
      </c>
      <c r="U62" s="29">
        <v>15.157800000000002</v>
      </c>
      <c r="V62" s="29">
        <v>15.302160000000002</v>
      </c>
      <c r="W62" s="29">
        <v>15.446520000000001</v>
      </c>
      <c r="X62" s="29">
        <v>15.590880000000004</v>
      </c>
      <c r="Y62" s="29">
        <v>15.735240000000003</v>
      </c>
      <c r="Z62" s="29">
        <v>15.879600000000002</v>
      </c>
      <c r="AA62" s="29">
        <v>16.023960000000002</v>
      </c>
      <c r="AB62" s="29">
        <v>16.168320000000001</v>
      </c>
      <c r="AC62" s="29">
        <v>16.312680000000004</v>
      </c>
      <c r="AD62" s="29">
        <v>16.457040000000003</v>
      </c>
      <c r="AE62" s="29">
        <v>16.601400000000002</v>
      </c>
      <c r="AF62" s="29">
        <v>16.745760000000001</v>
      </c>
      <c r="AG62" s="29">
        <v>16.890120000000003</v>
      </c>
      <c r="AH62" s="29">
        <v>17.034480000000002</v>
      </c>
      <c r="AI62" s="29">
        <v>17.178840000000005</v>
      </c>
      <c r="AJ62" s="29">
        <v>17.323200000000003</v>
      </c>
      <c r="AK62" s="29">
        <v>17.467560000000002</v>
      </c>
      <c r="AL62" s="29">
        <v>17.611920000000001</v>
      </c>
      <c r="AM62" s="29">
        <v>17.756280000000004</v>
      </c>
      <c r="AN62" s="29">
        <v>17.900640000000003</v>
      </c>
      <c r="AO62" s="30">
        <v>18.045000000000002</v>
      </c>
    </row>
    <row r="63" spans="1:41" ht="18.75" outlineLevel="1" x14ac:dyDescent="0.3">
      <c r="A63" s="10">
        <v>58</v>
      </c>
      <c r="B63" s="27" t="s">
        <v>101</v>
      </c>
      <c r="C63" s="28">
        <v>18.380399999999998</v>
      </c>
      <c r="D63" s="29">
        <v>18.686739999999997</v>
      </c>
      <c r="E63" s="36">
        <v>18.993079999999999</v>
      </c>
      <c r="F63" s="28">
        <v>13.785299999999999</v>
      </c>
      <c r="G63" s="29">
        <v>13.938469999999999</v>
      </c>
      <c r="H63" s="29">
        <v>14.091639999999998</v>
      </c>
      <c r="I63" s="29">
        <v>14.244809999999999</v>
      </c>
      <c r="J63" s="29">
        <v>14.397979999999999</v>
      </c>
      <c r="K63" s="29">
        <v>14.551149999999998</v>
      </c>
      <c r="L63" s="29">
        <v>14.704319999999997</v>
      </c>
      <c r="M63" s="29">
        <v>14.857489999999997</v>
      </c>
      <c r="N63" s="29">
        <v>15.01066</v>
      </c>
      <c r="O63" s="29">
        <v>15.163829999999999</v>
      </c>
      <c r="P63" s="29">
        <v>15.316999999999998</v>
      </c>
      <c r="Q63" s="29">
        <v>15.470169999999998</v>
      </c>
      <c r="R63" s="29">
        <v>15.623339999999997</v>
      </c>
      <c r="S63" s="29">
        <v>15.77651</v>
      </c>
      <c r="T63" s="29">
        <v>15.929679999999999</v>
      </c>
      <c r="U63" s="29">
        <v>16.082849999999997</v>
      </c>
      <c r="V63" s="29">
        <v>16.236019999999996</v>
      </c>
      <c r="W63" s="29">
        <v>16.389189999999996</v>
      </c>
      <c r="X63" s="29">
        <v>16.542359999999999</v>
      </c>
      <c r="Y63" s="29">
        <v>16.695529999999998</v>
      </c>
      <c r="Z63" s="29">
        <v>16.848699999999997</v>
      </c>
      <c r="AA63" s="29">
        <v>17.001869999999997</v>
      </c>
      <c r="AB63" s="29">
        <v>17.155039999999996</v>
      </c>
      <c r="AC63" s="29">
        <v>17.308209999999999</v>
      </c>
      <c r="AD63" s="29">
        <v>17.461379999999998</v>
      </c>
      <c r="AE63" s="29">
        <v>17.614549999999998</v>
      </c>
      <c r="AF63" s="29">
        <v>17.767719999999997</v>
      </c>
      <c r="AG63" s="29">
        <v>17.920889999999996</v>
      </c>
      <c r="AH63" s="29">
        <v>18.074059999999999</v>
      </c>
      <c r="AI63" s="29">
        <v>18.227229999999999</v>
      </c>
      <c r="AJ63" s="29">
        <v>18.380399999999998</v>
      </c>
      <c r="AK63" s="29">
        <v>18.533569999999997</v>
      </c>
      <c r="AL63" s="29">
        <v>18.686739999999997</v>
      </c>
      <c r="AM63" s="29">
        <v>18.83991</v>
      </c>
      <c r="AN63" s="29">
        <v>18.993079999999999</v>
      </c>
      <c r="AO63" s="30">
        <v>19.146249999999995</v>
      </c>
    </row>
    <row r="64" spans="1:41" ht="18.75" outlineLevel="1" x14ac:dyDescent="0.3">
      <c r="A64" s="10">
        <v>59</v>
      </c>
      <c r="B64" s="27" t="s">
        <v>102</v>
      </c>
      <c r="C64" s="28">
        <v>20.991600000000002</v>
      </c>
      <c r="D64" s="29">
        <v>21.341460000000001</v>
      </c>
      <c r="E64" s="36">
        <v>21.691320000000005</v>
      </c>
      <c r="F64" s="28">
        <v>15.7437</v>
      </c>
      <c r="G64" s="29">
        <v>15.91863</v>
      </c>
      <c r="H64" s="29">
        <v>16.09356</v>
      </c>
      <c r="I64" s="29">
        <v>16.268490000000003</v>
      </c>
      <c r="J64" s="29">
        <v>16.44342</v>
      </c>
      <c r="K64" s="29">
        <v>16.61835</v>
      </c>
      <c r="L64" s="29">
        <v>16.793279999999999</v>
      </c>
      <c r="M64" s="29">
        <v>16.968209999999999</v>
      </c>
      <c r="N64" s="29">
        <v>17.143140000000002</v>
      </c>
      <c r="O64" s="29">
        <v>17.318070000000002</v>
      </c>
      <c r="P64" s="29">
        <v>17.493000000000002</v>
      </c>
      <c r="Q64" s="29">
        <v>17.667930000000002</v>
      </c>
      <c r="R64" s="29">
        <v>17.842859999999998</v>
      </c>
      <c r="S64" s="29">
        <v>18.017790000000002</v>
      </c>
      <c r="T64" s="29">
        <v>18.192720000000001</v>
      </c>
      <c r="U64" s="29">
        <v>18.367650000000001</v>
      </c>
      <c r="V64" s="29">
        <v>18.542580000000001</v>
      </c>
      <c r="W64" s="29">
        <v>18.717510000000001</v>
      </c>
      <c r="X64" s="29">
        <v>18.892440000000001</v>
      </c>
      <c r="Y64" s="29">
        <v>19.06737</v>
      </c>
      <c r="Z64" s="29">
        <v>19.2423</v>
      </c>
      <c r="AA64" s="29">
        <v>19.41723</v>
      </c>
      <c r="AB64" s="29">
        <v>19.59216</v>
      </c>
      <c r="AC64" s="29">
        <v>19.767090000000003</v>
      </c>
      <c r="AD64" s="29">
        <v>19.942020000000003</v>
      </c>
      <c r="AE64" s="29">
        <v>20.116949999999999</v>
      </c>
      <c r="AF64" s="29">
        <v>20.291879999999999</v>
      </c>
      <c r="AG64" s="29">
        <v>20.466809999999999</v>
      </c>
      <c r="AH64" s="29">
        <v>20.641740000000002</v>
      </c>
      <c r="AI64" s="29">
        <v>20.816670000000002</v>
      </c>
      <c r="AJ64" s="29">
        <v>20.991600000000002</v>
      </c>
      <c r="AK64" s="29">
        <v>21.166530000000002</v>
      </c>
      <c r="AL64" s="29">
        <v>21.341460000000001</v>
      </c>
      <c r="AM64" s="29">
        <v>21.516390000000001</v>
      </c>
      <c r="AN64" s="29">
        <v>21.691320000000001</v>
      </c>
      <c r="AO64" s="30">
        <v>21.866250000000004</v>
      </c>
    </row>
    <row r="65" spans="1:41" ht="18.75" outlineLevel="1" x14ac:dyDescent="0.3">
      <c r="A65" s="10">
        <v>60</v>
      </c>
      <c r="B65" s="27" t="s">
        <v>103</v>
      </c>
      <c r="C65" s="28">
        <v>23.562000000000001</v>
      </c>
      <c r="D65" s="29">
        <v>23.954699999999999</v>
      </c>
      <c r="E65" s="36">
        <v>24.3474</v>
      </c>
      <c r="F65" s="28">
        <v>17.671500000000002</v>
      </c>
      <c r="G65" s="29">
        <v>17.867850000000001</v>
      </c>
      <c r="H65" s="29">
        <v>18.0642</v>
      </c>
      <c r="I65" s="29">
        <v>18.260550000000002</v>
      </c>
      <c r="J65" s="29">
        <v>18.456900000000005</v>
      </c>
      <c r="K65" s="29">
        <v>18.653250000000003</v>
      </c>
      <c r="L65" s="29">
        <v>18.849600000000002</v>
      </c>
      <c r="M65" s="29">
        <v>19.045950000000001</v>
      </c>
      <c r="N65" s="29">
        <v>19.242300000000004</v>
      </c>
      <c r="O65" s="29">
        <v>19.438650000000003</v>
      </c>
      <c r="P65" s="29">
        <v>19.635000000000002</v>
      </c>
      <c r="Q65" s="29">
        <v>19.83135</v>
      </c>
      <c r="R65" s="29">
        <v>20.027699999999999</v>
      </c>
      <c r="S65" s="29">
        <v>20.224050000000005</v>
      </c>
      <c r="T65" s="29">
        <v>20.420400000000004</v>
      </c>
      <c r="U65" s="29">
        <v>20.616750000000003</v>
      </c>
      <c r="V65" s="29">
        <v>20.813100000000002</v>
      </c>
      <c r="W65" s="29">
        <v>21.009450000000001</v>
      </c>
      <c r="X65" s="29">
        <v>21.205800000000004</v>
      </c>
      <c r="Y65" s="29">
        <v>21.402150000000002</v>
      </c>
      <c r="Z65" s="29">
        <v>21.598500000000001</v>
      </c>
      <c r="AA65" s="29">
        <v>21.79485</v>
      </c>
      <c r="AB65" s="29">
        <v>21.991200000000003</v>
      </c>
      <c r="AC65" s="29">
        <v>22.187550000000005</v>
      </c>
      <c r="AD65" s="29">
        <v>22.383900000000004</v>
      </c>
      <c r="AE65" s="29">
        <v>22.580250000000003</v>
      </c>
      <c r="AF65" s="29">
        <v>22.776600000000002</v>
      </c>
      <c r="AG65" s="29">
        <v>22.972950000000001</v>
      </c>
      <c r="AH65" s="29">
        <v>23.169300000000003</v>
      </c>
      <c r="AI65" s="29">
        <v>23.365650000000002</v>
      </c>
      <c r="AJ65" s="29">
        <v>23.562000000000005</v>
      </c>
      <c r="AK65" s="29">
        <v>23.758350000000004</v>
      </c>
      <c r="AL65" s="29">
        <v>23.954700000000003</v>
      </c>
      <c r="AM65" s="29">
        <v>24.151050000000005</v>
      </c>
      <c r="AN65" s="29">
        <v>24.347400000000004</v>
      </c>
      <c r="AO65" s="30">
        <v>24.543749999999999</v>
      </c>
    </row>
    <row r="66" spans="1:41" ht="18.75" outlineLevel="1" x14ac:dyDescent="0.3">
      <c r="A66" s="10">
        <v>61</v>
      </c>
      <c r="B66" s="27" t="s">
        <v>104</v>
      </c>
      <c r="C66" s="28">
        <v>24.282</v>
      </c>
      <c r="D66" s="29">
        <v>24.686699999999998</v>
      </c>
      <c r="E66" s="36">
        <v>25.0914</v>
      </c>
      <c r="F66" s="28">
        <v>18.211500000000001</v>
      </c>
      <c r="G66" s="29">
        <v>18.413850000000004</v>
      </c>
      <c r="H66" s="29">
        <v>18.616200000000003</v>
      </c>
      <c r="I66" s="29">
        <v>18.818550000000005</v>
      </c>
      <c r="J66" s="29">
        <v>19.020900000000005</v>
      </c>
      <c r="K66" s="29">
        <v>19.223250000000004</v>
      </c>
      <c r="L66" s="29">
        <v>19.425600000000003</v>
      </c>
      <c r="M66" s="29">
        <v>19.627950000000002</v>
      </c>
      <c r="N66" s="29">
        <v>19.830300000000005</v>
      </c>
      <c r="O66" s="29">
        <v>20.032650000000004</v>
      </c>
      <c r="P66" s="29">
        <v>20.235000000000003</v>
      </c>
      <c r="Q66" s="29">
        <v>20.437350000000002</v>
      </c>
      <c r="R66" s="29">
        <v>20.639700000000001</v>
      </c>
      <c r="S66" s="29">
        <v>20.842050000000004</v>
      </c>
      <c r="T66" s="29">
        <v>21.044400000000003</v>
      </c>
      <c r="U66" s="29">
        <v>21.246750000000002</v>
      </c>
      <c r="V66" s="29">
        <v>21.449100000000001</v>
      </c>
      <c r="W66" s="29">
        <v>21.651450000000001</v>
      </c>
      <c r="X66" s="29">
        <v>21.853800000000003</v>
      </c>
      <c r="Y66" s="29">
        <v>22.056150000000002</v>
      </c>
      <c r="Z66" s="29">
        <v>22.258500000000005</v>
      </c>
      <c r="AA66" s="29">
        <v>22.460850000000004</v>
      </c>
      <c r="AB66" s="29">
        <v>22.663200000000003</v>
      </c>
      <c r="AC66" s="29">
        <v>22.865550000000006</v>
      </c>
      <c r="AD66" s="29">
        <v>23.067900000000005</v>
      </c>
      <c r="AE66" s="29">
        <v>23.270250000000004</v>
      </c>
      <c r="AF66" s="29">
        <v>23.472600000000003</v>
      </c>
      <c r="AG66" s="29">
        <v>23.674950000000003</v>
      </c>
      <c r="AH66" s="29">
        <v>23.877300000000005</v>
      </c>
      <c r="AI66" s="29">
        <v>24.079650000000004</v>
      </c>
      <c r="AJ66" s="29">
        <v>24.282000000000004</v>
      </c>
      <c r="AK66" s="29">
        <v>24.484350000000003</v>
      </c>
      <c r="AL66" s="29">
        <v>24.686700000000002</v>
      </c>
      <c r="AM66" s="29">
        <v>24.889050000000005</v>
      </c>
      <c r="AN66" s="29">
        <v>25.091400000000004</v>
      </c>
      <c r="AO66" s="30">
        <v>25.293749999999999</v>
      </c>
    </row>
    <row r="67" spans="1:41" ht="18.75" outlineLevel="1" x14ac:dyDescent="0.3">
      <c r="A67" s="10">
        <v>62</v>
      </c>
      <c r="B67" s="27" t="s">
        <v>105</v>
      </c>
      <c r="C67" s="28">
        <v>27.54</v>
      </c>
      <c r="D67" s="29">
        <v>27.998999999999999</v>
      </c>
      <c r="E67" s="36">
        <v>28.457999999999998</v>
      </c>
      <c r="F67" s="28">
        <v>20.655000000000001</v>
      </c>
      <c r="G67" s="29">
        <v>20.884499999999999</v>
      </c>
      <c r="H67" s="29">
        <v>21.113999999999997</v>
      </c>
      <c r="I67" s="29">
        <v>21.343500000000002</v>
      </c>
      <c r="J67" s="29">
        <v>21.573</v>
      </c>
      <c r="K67" s="29">
        <v>21.802499999999998</v>
      </c>
      <c r="L67" s="29">
        <v>22.032</v>
      </c>
      <c r="M67" s="29">
        <v>22.261499999999998</v>
      </c>
      <c r="N67" s="29">
        <v>22.491</v>
      </c>
      <c r="O67" s="29">
        <v>22.720500000000001</v>
      </c>
      <c r="P67" s="29">
        <v>22.95</v>
      </c>
      <c r="Q67" s="29">
        <v>23.179499999999997</v>
      </c>
      <c r="R67" s="29">
        <v>23.408999999999999</v>
      </c>
      <c r="S67" s="29">
        <v>23.638500000000001</v>
      </c>
      <c r="T67" s="29">
        <v>23.867999999999999</v>
      </c>
      <c r="U67" s="29">
        <v>24.0975</v>
      </c>
      <c r="V67" s="29">
        <v>24.326999999999998</v>
      </c>
      <c r="W67" s="29">
        <v>24.556499999999996</v>
      </c>
      <c r="X67" s="29">
        <v>24.786000000000001</v>
      </c>
      <c r="Y67" s="29">
        <v>25.015499999999999</v>
      </c>
      <c r="Z67" s="29">
        <v>25.244999999999997</v>
      </c>
      <c r="AA67" s="29">
        <v>25.474499999999999</v>
      </c>
      <c r="AB67" s="29">
        <v>25.703999999999997</v>
      </c>
      <c r="AC67" s="29">
        <v>25.933500000000002</v>
      </c>
      <c r="AD67" s="29">
        <v>26.163</v>
      </c>
      <c r="AE67" s="29">
        <v>26.392499999999998</v>
      </c>
      <c r="AF67" s="29">
        <v>26.622</v>
      </c>
      <c r="AG67" s="29">
        <v>26.851499999999998</v>
      </c>
      <c r="AH67" s="29">
        <v>27.081</v>
      </c>
      <c r="AI67" s="29">
        <v>27.310500000000001</v>
      </c>
      <c r="AJ67" s="29">
        <v>27.54</v>
      </c>
      <c r="AK67" s="29">
        <v>27.769499999999997</v>
      </c>
      <c r="AL67" s="29">
        <v>27.998999999999999</v>
      </c>
      <c r="AM67" s="29">
        <v>28.2285</v>
      </c>
      <c r="AN67" s="29">
        <v>28.457999999999998</v>
      </c>
      <c r="AO67" s="30">
        <v>28.6875</v>
      </c>
    </row>
    <row r="68" spans="1:41" ht="18.75" outlineLevel="1" x14ac:dyDescent="0.3">
      <c r="A68" s="10">
        <v>63</v>
      </c>
      <c r="B68" s="27" t="s">
        <v>106</v>
      </c>
      <c r="C68" s="28">
        <v>30.834</v>
      </c>
      <c r="D68" s="29">
        <v>31.347899999999999</v>
      </c>
      <c r="E68" s="36">
        <v>31.861799999999999</v>
      </c>
      <c r="F68" s="28">
        <v>23.125499999999999</v>
      </c>
      <c r="G68" s="29">
        <v>23.382449999999995</v>
      </c>
      <c r="H68" s="29">
        <v>23.639399999999995</v>
      </c>
      <c r="I68" s="29">
        <v>23.896349999999998</v>
      </c>
      <c r="J68" s="29">
        <v>24.153299999999998</v>
      </c>
      <c r="K68" s="29">
        <v>24.410249999999998</v>
      </c>
      <c r="L68" s="29">
        <v>24.667199999999998</v>
      </c>
      <c r="M68" s="29">
        <v>24.924149999999994</v>
      </c>
      <c r="N68" s="29">
        <v>25.181099999999997</v>
      </c>
      <c r="O68" s="29">
        <v>25.438049999999997</v>
      </c>
      <c r="P68" s="29">
        <v>25.694999999999997</v>
      </c>
      <c r="Q68" s="29">
        <v>25.951949999999997</v>
      </c>
      <c r="R68" s="29">
        <v>26.208899999999996</v>
      </c>
      <c r="S68" s="29">
        <v>26.46585</v>
      </c>
      <c r="T68" s="29">
        <v>26.722799999999996</v>
      </c>
      <c r="U68" s="29">
        <v>26.979749999999996</v>
      </c>
      <c r="V68" s="29">
        <v>27.236699999999995</v>
      </c>
      <c r="W68" s="29">
        <v>27.493649999999995</v>
      </c>
      <c r="X68" s="29">
        <v>27.750599999999999</v>
      </c>
      <c r="Y68" s="29">
        <v>28.007549999999998</v>
      </c>
      <c r="Z68" s="29">
        <v>28.264499999999998</v>
      </c>
      <c r="AA68" s="29">
        <v>28.521449999999994</v>
      </c>
      <c r="AB68" s="29">
        <v>28.778399999999994</v>
      </c>
      <c r="AC68" s="29">
        <v>29.035349999999998</v>
      </c>
      <c r="AD68" s="29">
        <v>29.292299999999997</v>
      </c>
      <c r="AE68" s="29">
        <v>29.549249999999997</v>
      </c>
      <c r="AF68" s="29">
        <v>29.806199999999997</v>
      </c>
      <c r="AG68" s="29">
        <v>30.063149999999993</v>
      </c>
      <c r="AH68" s="29">
        <v>30.320099999999996</v>
      </c>
      <c r="AI68" s="29">
        <v>30.577049999999996</v>
      </c>
      <c r="AJ68" s="29">
        <v>30.833999999999996</v>
      </c>
      <c r="AK68" s="29">
        <v>31.090949999999996</v>
      </c>
      <c r="AL68" s="29">
        <v>31.347899999999996</v>
      </c>
      <c r="AM68" s="29">
        <v>31.604849999999999</v>
      </c>
      <c r="AN68" s="29">
        <v>31.861799999999995</v>
      </c>
      <c r="AO68" s="30">
        <v>32.118749999999999</v>
      </c>
    </row>
    <row r="69" spans="1:41" ht="18.75" outlineLevel="1" x14ac:dyDescent="0.3">
      <c r="A69" s="10">
        <v>64</v>
      </c>
      <c r="B69" s="27" t="s">
        <v>107</v>
      </c>
      <c r="C69" s="28">
        <v>35.549999999999997</v>
      </c>
      <c r="D69" s="29">
        <v>36.142499999999998</v>
      </c>
      <c r="E69" s="36">
        <v>36.734999999999999</v>
      </c>
      <c r="F69" s="28">
        <v>26.662500000000001</v>
      </c>
      <c r="G69" s="29">
        <v>26.958750000000002</v>
      </c>
      <c r="H69" s="29">
        <v>27.255000000000003</v>
      </c>
      <c r="I69" s="29">
        <v>27.551250000000007</v>
      </c>
      <c r="J69" s="29">
        <v>27.847500000000004</v>
      </c>
      <c r="K69" s="29">
        <v>28.143750000000004</v>
      </c>
      <c r="L69" s="29">
        <v>28.44</v>
      </c>
      <c r="M69" s="29">
        <v>28.736250000000002</v>
      </c>
      <c r="N69" s="29">
        <v>29.032500000000006</v>
      </c>
      <c r="O69" s="29">
        <v>29.328750000000003</v>
      </c>
      <c r="P69" s="29">
        <v>29.625000000000004</v>
      </c>
      <c r="Q69" s="29">
        <v>29.921250000000004</v>
      </c>
      <c r="R69" s="29">
        <v>30.217500000000001</v>
      </c>
      <c r="S69" s="29">
        <v>30.513750000000005</v>
      </c>
      <c r="T69" s="29">
        <v>30.810000000000006</v>
      </c>
      <c r="U69" s="29">
        <v>31.106250000000003</v>
      </c>
      <c r="V69" s="29">
        <v>31.402500000000003</v>
      </c>
      <c r="W69" s="29">
        <v>31.69875</v>
      </c>
      <c r="X69" s="29">
        <v>31.995000000000005</v>
      </c>
      <c r="Y69" s="29">
        <v>32.291250000000005</v>
      </c>
      <c r="Z69" s="29">
        <v>32.587500000000006</v>
      </c>
      <c r="AA69" s="29">
        <v>32.883750000000006</v>
      </c>
      <c r="AB69" s="29">
        <v>33.18</v>
      </c>
      <c r="AC69" s="29">
        <v>33.476250000000007</v>
      </c>
      <c r="AD69" s="29">
        <v>33.772500000000008</v>
      </c>
      <c r="AE69" s="29">
        <v>34.068750000000001</v>
      </c>
      <c r="AF69" s="29">
        <v>34.365000000000002</v>
      </c>
      <c r="AG69" s="29">
        <v>34.661250000000003</v>
      </c>
      <c r="AH69" s="29">
        <v>34.957500000000003</v>
      </c>
      <c r="AI69" s="29">
        <v>35.253750000000004</v>
      </c>
      <c r="AJ69" s="29">
        <v>35.550000000000004</v>
      </c>
      <c r="AK69" s="29">
        <v>35.846250000000005</v>
      </c>
      <c r="AL69" s="29">
        <v>36.142500000000005</v>
      </c>
      <c r="AM69" s="29">
        <v>36.438750000000006</v>
      </c>
      <c r="AN69" s="29">
        <v>36.735000000000007</v>
      </c>
      <c r="AO69" s="30">
        <v>37.03125</v>
      </c>
    </row>
    <row r="70" spans="1:41" ht="18.75" outlineLevel="1" x14ac:dyDescent="0.3">
      <c r="A70" s="10">
        <v>65</v>
      </c>
      <c r="B70" s="27" t="s">
        <v>108</v>
      </c>
      <c r="C70" s="28">
        <v>15.66</v>
      </c>
      <c r="D70" s="29">
        <v>15.920999999999998</v>
      </c>
      <c r="E70" s="36">
        <v>16.181999999999999</v>
      </c>
      <c r="F70" s="28">
        <v>11.744999999999999</v>
      </c>
      <c r="G70" s="29">
        <v>11.875499999999999</v>
      </c>
      <c r="H70" s="29">
        <v>12.005999999999998</v>
      </c>
      <c r="I70" s="29">
        <v>12.1365</v>
      </c>
      <c r="J70" s="29">
        <v>12.266999999999999</v>
      </c>
      <c r="K70" s="29">
        <v>12.397499999999999</v>
      </c>
      <c r="L70" s="29">
        <v>12.527999999999999</v>
      </c>
      <c r="M70" s="29">
        <v>12.658499999999998</v>
      </c>
      <c r="N70" s="29">
        <v>12.789</v>
      </c>
      <c r="O70" s="29">
        <v>12.919499999999999</v>
      </c>
      <c r="P70" s="29">
        <v>13.049999999999999</v>
      </c>
      <c r="Q70" s="29">
        <v>13.180499999999999</v>
      </c>
      <c r="R70" s="29">
        <v>13.310999999999998</v>
      </c>
      <c r="S70" s="29">
        <v>13.4415</v>
      </c>
      <c r="T70" s="29">
        <v>13.571999999999999</v>
      </c>
      <c r="U70" s="29">
        <v>13.702499999999999</v>
      </c>
      <c r="V70" s="29">
        <v>13.832999999999998</v>
      </c>
      <c r="W70" s="29">
        <v>13.963499999999998</v>
      </c>
      <c r="X70" s="29">
        <v>14.093999999999999</v>
      </c>
      <c r="Y70" s="29">
        <v>14.224499999999999</v>
      </c>
      <c r="Z70" s="29">
        <v>14.354999999999999</v>
      </c>
      <c r="AA70" s="29">
        <v>14.485499999999998</v>
      </c>
      <c r="AB70" s="29">
        <v>14.615999999999998</v>
      </c>
      <c r="AC70" s="29">
        <v>14.746500000000001</v>
      </c>
      <c r="AD70" s="29">
        <v>14.876999999999999</v>
      </c>
      <c r="AE70" s="29">
        <v>15.007499999999999</v>
      </c>
      <c r="AF70" s="29">
        <v>15.137999999999998</v>
      </c>
      <c r="AG70" s="29">
        <v>15.268499999999998</v>
      </c>
      <c r="AH70" s="29">
        <v>15.399000000000001</v>
      </c>
      <c r="AI70" s="29">
        <v>15.529500000000001</v>
      </c>
      <c r="AJ70" s="29">
        <v>15.66</v>
      </c>
      <c r="AK70" s="29">
        <v>15.790499999999998</v>
      </c>
      <c r="AL70" s="29">
        <v>15.920999999999998</v>
      </c>
      <c r="AM70" s="29">
        <v>16.051500000000001</v>
      </c>
      <c r="AN70" s="29">
        <v>16.181999999999999</v>
      </c>
      <c r="AO70" s="30">
        <v>16.3125</v>
      </c>
    </row>
    <row r="71" spans="1:41" ht="18.75" outlineLevel="1" x14ac:dyDescent="0.3">
      <c r="A71" s="10">
        <v>66</v>
      </c>
      <c r="B71" s="27" t="s">
        <v>109</v>
      </c>
      <c r="C71" s="28">
        <v>17.46</v>
      </c>
      <c r="D71" s="29">
        <v>17.751000000000001</v>
      </c>
      <c r="E71" s="36">
        <v>18.042000000000002</v>
      </c>
      <c r="F71" s="28">
        <v>13.095000000000001</v>
      </c>
      <c r="G71" s="29">
        <v>13.240500000000001</v>
      </c>
      <c r="H71" s="29">
        <v>13.385999999999999</v>
      </c>
      <c r="I71" s="29">
        <v>13.531500000000001</v>
      </c>
      <c r="J71" s="29">
        <v>13.677000000000001</v>
      </c>
      <c r="K71" s="29">
        <v>13.822500000000002</v>
      </c>
      <c r="L71" s="29">
        <v>13.968</v>
      </c>
      <c r="M71" s="29">
        <v>14.1135</v>
      </c>
      <c r="N71" s="29">
        <v>14.259000000000002</v>
      </c>
      <c r="O71" s="29">
        <v>14.404500000000001</v>
      </c>
      <c r="P71" s="29">
        <v>14.55</v>
      </c>
      <c r="Q71" s="29">
        <v>14.695500000000001</v>
      </c>
      <c r="R71" s="29">
        <v>14.840999999999999</v>
      </c>
      <c r="S71" s="29">
        <v>14.986500000000001</v>
      </c>
      <c r="T71" s="29">
        <v>15.132000000000001</v>
      </c>
      <c r="U71" s="29">
        <v>15.2775</v>
      </c>
      <c r="V71" s="29">
        <v>15.423</v>
      </c>
      <c r="W71" s="29">
        <v>15.5685</v>
      </c>
      <c r="X71" s="29">
        <v>15.714000000000002</v>
      </c>
      <c r="Y71" s="29">
        <v>15.859500000000001</v>
      </c>
      <c r="Z71" s="29">
        <v>16.005000000000003</v>
      </c>
      <c r="AA71" s="29">
        <v>16.150500000000001</v>
      </c>
      <c r="AB71" s="29">
        <v>16.295999999999999</v>
      </c>
      <c r="AC71" s="29">
        <v>16.441500000000001</v>
      </c>
      <c r="AD71" s="29">
        <v>16.587</v>
      </c>
      <c r="AE71" s="29">
        <v>16.732500000000002</v>
      </c>
      <c r="AF71" s="29">
        <v>16.878</v>
      </c>
      <c r="AG71" s="29">
        <v>17.023499999999999</v>
      </c>
      <c r="AH71" s="29">
        <v>17.169</v>
      </c>
      <c r="AI71" s="29">
        <v>17.314500000000002</v>
      </c>
      <c r="AJ71" s="29">
        <v>17.46</v>
      </c>
      <c r="AK71" s="29">
        <v>17.605499999999999</v>
      </c>
      <c r="AL71" s="29">
        <v>17.751000000000001</v>
      </c>
      <c r="AM71" s="29">
        <v>17.896500000000003</v>
      </c>
      <c r="AN71" s="29">
        <v>18.042000000000002</v>
      </c>
      <c r="AO71" s="30">
        <v>18.1875</v>
      </c>
    </row>
    <row r="72" spans="1:41" ht="18.75" outlineLevel="1" x14ac:dyDescent="0.3">
      <c r="A72" s="10">
        <v>67</v>
      </c>
      <c r="B72" s="27" t="s">
        <v>110</v>
      </c>
      <c r="C72" s="28">
        <v>17.7744</v>
      </c>
      <c r="D72" s="29">
        <v>18.070640000000001</v>
      </c>
      <c r="E72" s="36">
        <v>18.366880000000002</v>
      </c>
      <c r="F72" s="28">
        <v>13.330800000000002</v>
      </c>
      <c r="G72" s="29">
        <v>13.478920000000002</v>
      </c>
      <c r="H72" s="29">
        <v>13.627040000000001</v>
      </c>
      <c r="I72" s="29">
        <v>13.775160000000003</v>
      </c>
      <c r="J72" s="29">
        <v>13.923280000000004</v>
      </c>
      <c r="K72" s="29">
        <v>14.071400000000002</v>
      </c>
      <c r="L72" s="29">
        <v>14.219520000000003</v>
      </c>
      <c r="M72" s="29">
        <v>14.367640000000002</v>
      </c>
      <c r="N72" s="29">
        <v>14.515760000000004</v>
      </c>
      <c r="O72" s="29">
        <v>14.663880000000004</v>
      </c>
      <c r="P72" s="29">
        <v>14.812000000000003</v>
      </c>
      <c r="Q72" s="29">
        <v>14.960120000000002</v>
      </c>
      <c r="R72" s="29">
        <v>15.108240000000002</v>
      </c>
      <c r="S72" s="29">
        <v>15.256360000000004</v>
      </c>
      <c r="T72" s="29">
        <v>15.404480000000003</v>
      </c>
      <c r="U72" s="29">
        <v>15.552600000000004</v>
      </c>
      <c r="V72" s="29">
        <v>15.700720000000002</v>
      </c>
      <c r="W72" s="29">
        <v>15.848840000000003</v>
      </c>
      <c r="X72" s="29">
        <v>15.996960000000005</v>
      </c>
      <c r="Y72" s="29">
        <v>16.145080000000004</v>
      </c>
      <c r="Z72" s="29">
        <v>16.293200000000002</v>
      </c>
      <c r="AA72" s="29">
        <v>16.441320000000001</v>
      </c>
      <c r="AB72" s="29">
        <v>16.589440000000003</v>
      </c>
      <c r="AC72" s="29">
        <v>16.737560000000006</v>
      </c>
      <c r="AD72" s="29">
        <v>16.885680000000004</v>
      </c>
      <c r="AE72" s="29">
        <v>17.033800000000003</v>
      </c>
      <c r="AF72" s="29">
        <v>17.181920000000002</v>
      </c>
      <c r="AG72" s="29">
        <v>17.330040000000004</v>
      </c>
      <c r="AH72" s="29">
        <v>17.478160000000006</v>
      </c>
      <c r="AI72" s="29">
        <v>17.626280000000005</v>
      </c>
      <c r="AJ72" s="29">
        <v>17.774400000000004</v>
      </c>
      <c r="AK72" s="29">
        <v>17.922520000000002</v>
      </c>
      <c r="AL72" s="29">
        <v>18.070640000000001</v>
      </c>
      <c r="AM72" s="29">
        <v>18.218760000000003</v>
      </c>
      <c r="AN72" s="29">
        <v>18.366880000000005</v>
      </c>
      <c r="AO72" s="30">
        <v>18.515000000000001</v>
      </c>
    </row>
    <row r="73" spans="1:41" ht="18.75" outlineLevel="1" x14ac:dyDescent="0.3">
      <c r="A73" s="10">
        <v>68</v>
      </c>
      <c r="B73" s="27" t="s">
        <v>111</v>
      </c>
      <c r="C73" s="28">
        <v>17.7744</v>
      </c>
      <c r="D73" s="29">
        <v>18.070640000000001</v>
      </c>
      <c r="E73" s="36">
        <v>18.366880000000002</v>
      </c>
      <c r="F73" s="28">
        <v>13.330800000000002</v>
      </c>
      <c r="G73" s="29">
        <v>13.478920000000002</v>
      </c>
      <c r="H73" s="29">
        <v>13.627040000000001</v>
      </c>
      <c r="I73" s="29">
        <v>13.775160000000003</v>
      </c>
      <c r="J73" s="29">
        <v>13.923280000000004</v>
      </c>
      <c r="K73" s="29">
        <v>14.071400000000002</v>
      </c>
      <c r="L73" s="29">
        <v>14.219520000000003</v>
      </c>
      <c r="M73" s="29">
        <v>14.367640000000002</v>
      </c>
      <c r="N73" s="29">
        <v>14.515760000000004</v>
      </c>
      <c r="O73" s="29">
        <v>14.663880000000004</v>
      </c>
      <c r="P73" s="29">
        <v>14.812000000000003</v>
      </c>
      <c r="Q73" s="29">
        <v>14.960120000000002</v>
      </c>
      <c r="R73" s="29">
        <v>15.108240000000002</v>
      </c>
      <c r="S73" s="29">
        <v>15.256360000000004</v>
      </c>
      <c r="T73" s="29">
        <v>15.404480000000003</v>
      </c>
      <c r="U73" s="29">
        <v>15.552600000000004</v>
      </c>
      <c r="V73" s="29">
        <v>15.700720000000002</v>
      </c>
      <c r="W73" s="29">
        <v>15.848840000000003</v>
      </c>
      <c r="X73" s="29">
        <v>15.996960000000005</v>
      </c>
      <c r="Y73" s="29">
        <v>16.145080000000004</v>
      </c>
      <c r="Z73" s="29">
        <v>16.293200000000002</v>
      </c>
      <c r="AA73" s="29">
        <v>16.441320000000001</v>
      </c>
      <c r="AB73" s="29">
        <v>16.589440000000003</v>
      </c>
      <c r="AC73" s="29">
        <v>16.737560000000006</v>
      </c>
      <c r="AD73" s="29">
        <v>16.885680000000004</v>
      </c>
      <c r="AE73" s="29">
        <v>17.033800000000003</v>
      </c>
      <c r="AF73" s="29">
        <v>17.181920000000002</v>
      </c>
      <c r="AG73" s="29">
        <v>17.330040000000004</v>
      </c>
      <c r="AH73" s="29">
        <v>17.478160000000006</v>
      </c>
      <c r="AI73" s="29">
        <v>17.626280000000005</v>
      </c>
      <c r="AJ73" s="29">
        <v>17.774400000000004</v>
      </c>
      <c r="AK73" s="29">
        <v>17.922520000000002</v>
      </c>
      <c r="AL73" s="29">
        <v>18.070640000000001</v>
      </c>
      <c r="AM73" s="29">
        <v>18.218760000000003</v>
      </c>
      <c r="AN73" s="29">
        <v>18.366880000000005</v>
      </c>
      <c r="AO73" s="30">
        <v>18.515000000000001</v>
      </c>
    </row>
    <row r="74" spans="1:41" ht="18.75" outlineLevel="1" x14ac:dyDescent="0.3">
      <c r="A74" s="10">
        <v>69</v>
      </c>
      <c r="B74" s="27" t="s">
        <v>112</v>
      </c>
      <c r="C74" s="28">
        <v>19.723200000000002</v>
      </c>
      <c r="D74" s="29">
        <v>20.051920000000003</v>
      </c>
      <c r="E74" s="36">
        <v>20.380640000000003</v>
      </c>
      <c r="F74" s="28">
        <v>14.792400000000001</v>
      </c>
      <c r="G74" s="29">
        <v>14.956760000000001</v>
      </c>
      <c r="H74" s="29">
        <v>15.121120000000001</v>
      </c>
      <c r="I74" s="29">
        <v>15.285480000000003</v>
      </c>
      <c r="J74" s="29">
        <v>15.449840000000002</v>
      </c>
      <c r="K74" s="29">
        <v>15.614200000000002</v>
      </c>
      <c r="L74" s="29">
        <v>15.778560000000001</v>
      </c>
      <c r="M74" s="29">
        <v>15.942920000000001</v>
      </c>
      <c r="N74" s="29">
        <v>16.107280000000003</v>
      </c>
      <c r="O74" s="29">
        <v>16.271640000000001</v>
      </c>
      <c r="P74" s="29">
        <v>16.436</v>
      </c>
      <c r="Q74" s="29">
        <v>16.600360000000002</v>
      </c>
      <c r="R74" s="29">
        <v>16.764720000000001</v>
      </c>
      <c r="S74" s="29">
        <v>16.929080000000003</v>
      </c>
      <c r="T74" s="29">
        <v>17.093440000000001</v>
      </c>
      <c r="U74" s="29">
        <v>17.257800000000003</v>
      </c>
      <c r="V74" s="29">
        <v>17.422160000000002</v>
      </c>
      <c r="W74" s="29">
        <v>17.58652</v>
      </c>
      <c r="X74" s="29">
        <v>17.750880000000002</v>
      </c>
      <c r="Y74" s="29">
        <v>17.915240000000001</v>
      </c>
      <c r="Z74" s="29">
        <v>18.079600000000003</v>
      </c>
      <c r="AA74" s="29">
        <v>18.243960000000001</v>
      </c>
      <c r="AB74" s="29">
        <v>18.40832</v>
      </c>
      <c r="AC74" s="29">
        <v>18.572680000000002</v>
      </c>
      <c r="AD74" s="29">
        <v>18.737040000000004</v>
      </c>
      <c r="AE74" s="29">
        <v>18.901400000000002</v>
      </c>
      <c r="AF74" s="29">
        <v>19.065760000000001</v>
      </c>
      <c r="AG74" s="29">
        <v>19.230119999999999</v>
      </c>
      <c r="AH74" s="29">
        <v>19.394480000000001</v>
      </c>
      <c r="AI74" s="29">
        <v>19.558840000000004</v>
      </c>
      <c r="AJ74" s="29">
        <v>19.723200000000002</v>
      </c>
      <c r="AK74" s="29">
        <v>19.887560000000001</v>
      </c>
      <c r="AL74" s="29">
        <v>20.051920000000003</v>
      </c>
      <c r="AM74" s="29">
        <v>20.216280000000005</v>
      </c>
      <c r="AN74" s="29">
        <v>20.380640000000003</v>
      </c>
      <c r="AO74" s="30">
        <v>20.545000000000002</v>
      </c>
    </row>
    <row r="75" spans="1:41" ht="18.75" outlineLevel="1" x14ac:dyDescent="0.3">
      <c r="A75" s="10">
        <v>70</v>
      </c>
      <c r="B75" s="27" t="s">
        <v>113</v>
      </c>
      <c r="C75" s="28">
        <v>21.7224</v>
      </c>
      <c r="D75" s="29">
        <v>22.084440000000001</v>
      </c>
      <c r="E75" s="36">
        <v>22.446480000000005</v>
      </c>
      <c r="F75" s="28">
        <v>16.291800000000002</v>
      </c>
      <c r="G75" s="29">
        <v>16.472820000000002</v>
      </c>
      <c r="H75" s="29">
        <v>16.653840000000002</v>
      </c>
      <c r="I75" s="29">
        <v>16.834860000000003</v>
      </c>
      <c r="J75" s="29">
        <v>17.015880000000003</v>
      </c>
      <c r="K75" s="29">
        <v>17.196900000000003</v>
      </c>
      <c r="L75" s="29">
        <v>17.377920000000003</v>
      </c>
      <c r="M75" s="29">
        <v>17.55894</v>
      </c>
      <c r="N75" s="29">
        <v>17.739960000000004</v>
      </c>
      <c r="O75" s="29">
        <v>17.920980000000004</v>
      </c>
      <c r="P75" s="29">
        <v>18.102000000000004</v>
      </c>
      <c r="Q75" s="29">
        <v>18.28302</v>
      </c>
      <c r="R75" s="29">
        <v>18.464040000000001</v>
      </c>
      <c r="S75" s="29">
        <v>18.645060000000004</v>
      </c>
      <c r="T75" s="29">
        <v>18.826080000000005</v>
      </c>
      <c r="U75" s="29">
        <v>19.007100000000001</v>
      </c>
      <c r="V75" s="29">
        <v>19.188120000000001</v>
      </c>
      <c r="W75" s="29">
        <v>19.369140000000002</v>
      </c>
      <c r="X75" s="29">
        <v>19.550160000000005</v>
      </c>
      <c r="Y75" s="29">
        <v>19.731180000000002</v>
      </c>
      <c r="Z75" s="29">
        <v>19.912200000000002</v>
      </c>
      <c r="AA75" s="29">
        <v>20.093220000000002</v>
      </c>
      <c r="AB75" s="29">
        <v>20.274240000000002</v>
      </c>
      <c r="AC75" s="29">
        <v>20.455260000000003</v>
      </c>
      <c r="AD75" s="29">
        <v>20.636280000000003</v>
      </c>
      <c r="AE75" s="29">
        <v>20.817300000000003</v>
      </c>
      <c r="AF75" s="29">
        <v>20.998320000000003</v>
      </c>
      <c r="AG75" s="29">
        <v>21.179340000000003</v>
      </c>
      <c r="AH75" s="29">
        <v>21.360360000000004</v>
      </c>
      <c r="AI75" s="29">
        <v>21.541380000000004</v>
      </c>
      <c r="AJ75" s="29">
        <v>21.722400000000004</v>
      </c>
      <c r="AK75" s="29">
        <v>21.903420000000004</v>
      </c>
      <c r="AL75" s="29">
        <v>22.084440000000001</v>
      </c>
      <c r="AM75" s="29">
        <v>22.265460000000004</v>
      </c>
      <c r="AN75" s="29">
        <v>22.446480000000005</v>
      </c>
      <c r="AO75" s="30">
        <v>22.627500000000005</v>
      </c>
    </row>
    <row r="76" spans="1:41" ht="18.75" outlineLevel="1" x14ac:dyDescent="0.3">
      <c r="A76" s="10">
        <v>71</v>
      </c>
      <c r="B76" s="27" t="s">
        <v>114</v>
      </c>
      <c r="C76" s="28">
        <v>23.856000000000002</v>
      </c>
      <c r="D76" s="29">
        <v>24.253600000000002</v>
      </c>
      <c r="E76" s="36">
        <v>24.651199999999999</v>
      </c>
      <c r="F76" s="28">
        <v>17.891999999999999</v>
      </c>
      <c r="G76" s="29">
        <v>18.090799999999998</v>
      </c>
      <c r="H76" s="29">
        <v>18.2896</v>
      </c>
      <c r="I76" s="29">
        <v>18.488400000000002</v>
      </c>
      <c r="J76" s="29">
        <v>18.687200000000001</v>
      </c>
      <c r="K76" s="29">
        <v>18.885999999999999</v>
      </c>
      <c r="L76" s="29">
        <v>19.084799999999998</v>
      </c>
      <c r="M76" s="29">
        <v>19.2836</v>
      </c>
      <c r="N76" s="29">
        <v>19.482400000000002</v>
      </c>
      <c r="O76" s="29">
        <v>19.6812</v>
      </c>
      <c r="P76" s="29">
        <v>19.88</v>
      </c>
      <c r="Q76" s="29">
        <v>20.078799999999998</v>
      </c>
      <c r="R76" s="29">
        <v>20.2776</v>
      </c>
      <c r="S76" s="29">
        <v>20.476400000000002</v>
      </c>
      <c r="T76" s="29">
        <v>20.6752</v>
      </c>
      <c r="U76" s="29">
        <v>20.873999999999999</v>
      </c>
      <c r="V76" s="29">
        <v>21.072800000000001</v>
      </c>
      <c r="W76" s="29">
        <v>21.271599999999999</v>
      </c>
      <c r="X76" s="29">
        <v>21.470400000000001</v>
      </c>
      <c r="Y76" s="29">
        <v>21.6692</v>
      </c>
      <c r="Z76" s="29">
        <v>21.867999999999999</v>
      </c>
      <c r="AA76" s="29">
        <v>22.066800000000001</v>
      </c>
      <c r="AB76" s="29">
        <v>22.265599999999999</v>
      </c>
      <c r="AC76" s="29">
        <v>22.464400000000001</v>
      </c>
      <c r="AD76" s="29">
        <v>22.6632</v>
      </c>
      <c r="AE76" s="29">
        <v>22.861999999999998</v>
      </c>
      <c r="AF76" s="29">
        <v>23.0608</v>
      </c>
      <c r="AG76" s="29">
        <v>23.259599999999999</v>
      </c>
      <c r="AH76" s="29">
        <v>23.458400000000001</v>
      </c>
      <c r="AI76" s="29">
        <v>23.6572</v>
      </c>
      <c r="AJ76" s="29">
        <v>23.856000000000002</v>
      </c>
      <c r="AK76" s="29">
        <v>24.0548</v>
      </c>
      <c r="AL76" s="29">
        <v>24.253599999999999</v>
      </c>
      <c r="AM76" s="29">
        <v>24.452400000000001</v>
      </c>
      <c r="AN76" s="29">
        <v>24.651199999999999</v>
      </c>
      <c r="AO76" s="30">
        <v>24.85</v>
      </c>
    </row>
    <row r="77" spans="1:41" ht="18.75" outlineLevel="1" x14ac:dyDescent="0.3">
      <c r="A77" s="10">
        <v>72</v>
      </c>
      <c r="B77" s="27" t="s">
        <v>115</v>
      </c>
      <c r="C77" s="28">
        <v>21.357600000000001</v>
      </c>
      <c r="D77" s="29">
        <v>21.713560000000001</v>
      </c>
      <c r="E77" s="36">
        <v>22.069520000000004</v>
      </c>
      <c r="F77" s="28">
        <v>16.0182</v>
      </c>
      <c r="G77" s="29">
        <v>16.196179999999998</v>
      </c>
      <c r="H77" s="29">
        <v>16.37416</v>
      </c>
      <c r="I77" s="29">
        <v>16.552140000000001</v>
      </c>
      <c r="J77" s="29">
        <v>16.730119999999999</v>
      </c>
      <c r="K77" s="29">
        <v>16.908100000000001</v>
      </c>
      <c r="L77" s="29">
        <v>17.086079999999999</v>
      </c>
      <c r="M77" s="29">
        <v>17.264060000000001</v>
      </c>
      <c r="N77" s="29">
        <v>17.442040000000002</v>
      </c>
      <c r="O77" s="29">
        <v>17.62002</v>
      </c>
      <c r="P77" s="29">
        <v>17.798000000000002</v>
      </c>
      <c r="Q77" s="29">
        <v>17.97598</v>
      </c>
      <c r="R77" s="29">
        <v>18.153959999999998</v>
      </c>
      <c r="S77" s="29">
        <v>18.331940000000003</v>
      </c>
      <c r="T77" s="29">
        <v>18.509920000000001</v>
      </c>
      <c r="U77" s="29">
        <v>18.687899999999999</v>
      </c>
      <c r="V77" s="29">
        <v>18.865880000000001</v>
      </c>
      <c r="W77" s="29">
        <v>19.043859999999999</v>
      </c>
      <c r="X77" s="29">
        <v>19.22184</v>
      </c>
      <c r="Y77" s="29">
        <v>19.399820000000002</v>
      </c>
      <c r="Z77" s="29">
        <v>19.5778</v>
      </c>
      <c r="AA77" s="29">
        <v>19.755780000000001</v>
      </c>
      <c r="AB77" s="29">
        <v>19.933759999999999</v>
      </c>
      <c r="AC77" s="29">
        <v>20.111740000000001</v>
      </c>
      <c r="AD77" s="29">
        <v>20.289720000000003</v>
      </c>
      <c r="AE77" s="29">
        <v>20.467700000000001</v>
      </c>
      <c r="AF77" s="29">
        <v>20.645679999999999</v>
      </c>
      <c r="AG77" s="29">
        <v>20.82366</v>
      </c>
      <c r="AH77" s="29">
        <v>21.001640000000002</v>
      </c>
      <c r="AI77" s="29">
        <v>21.17962</v>
      </c>
      <c r="AJ77" s="29">
        <v>21.357600000000001</v>
      </c>
      <c r="AK77" s="29">
        <v>21.53558</v>
      </c>
      <c r="AL77" s="29">
        <v>21.713560000000001</v>
      </c>
      <c r="AM77" s="29">
        <v>21.891540000000003</v>
      </c>
      <c r="AN77" s="29">
        <v>22.069520000000001</v>
      </c>
      <c r="AO77" s="30">
        <v>22.247500000000002</v>
      </c>
    </row>
    <row r="78" spans="1:41" ht="18.75" outlineLevel="1" x14ac:dyDescent="0.3">
      <c r="A78" s="10">
        <v>73</v>
      </c>
      <c r="B78" s="27" t="s">
        <v>116</v>
      </c>
      <c r="C78" s="28">
        <v>24.050399999999996</v>
      </c>
      <c r="D78" s="29">
        <v>24.451239999999991</v>
      </c>
      <c r="E78" s="36">
        <v>24.852079999999997</v>
      </c>
      <c r="F78" s="28">
        <v>18.037800000000001</v>
      </c>
      <c r="G78" s="29">
        <v>18.238219999999998</v>
      </c>
      <c r="H78" s="29">
        <v>18.438639999999999</v>
      </c>
      <c r="I78" s="29">
        <v>18.639060000000001</v>
      </c>
      <c r="J78" s="29">
        <v>18.839480000000002</v>
      </c>
      <c r="K78" s="29">
        <v>19.039899999999999</v>
      </c>
      <c r="L78" s="29">
        <v>19.240320000000001</v>
      </c>
      <c r="M78" s="29">
        <v>19.440739999999998</v>
      </c>
      <c r="N78" s="29">
        <v>19.641160000000003</v>
      </c>
      <c r="O78" s="29">
        <v>19.84158</v>
      </c>
      <c r="P78" s="29">
        <v>20.042000000000002</v>
      </c>
      <c r="Q78" s="29">
        <v>20.242419999999999</v>
      </c>
      <c r="R78" s="29">
        <v>20.442839999999997</v>
      </c>
      <c r="S78" s="29">
        <v>20.643260000000001</v>
      </c>
      <c r="T78" s="29">
        <v>20.843679999999999</v>
      </c>
      <c r="U78" s="29">
        <v>21.0441</v>
      </c>
      <c r="V78" s="29">
        <v>21.244519999999998</v>
      </c>
      <c r="W78" s="29">
        <v>21.444939999999999</v>
      </c>
      <c r="X78" s="29">
        <v>21.64536</v>
      </c>
      <c r="Y78" s="29">
        <v>21.845780000000001</v>
      </c>
      <c r="Z78" s="29">
        <v>22.046199999999999</v>
      </c>
      <c r="AA78" s="29">
        <v>22.24662</v>
      </c>
      <c r="AB78" s="29">
        <v>22.447039999999998</v>
      </c>
      <c r="AC78" s="29">
        <v>22.647460000000002</v>
      </c>
      <c r="AD78" s="29">
        <v>22.84788</v>
      </c>
      <c r="AE78" s="29">
        <v>23.048300000000001</v>
      </c>
      <c r="AF78" s="29">
        <v>23.248719999999999</v>
      </c>
      <c r="AG78" s="29">
        <v>23.44914</v>
      </c>
      <c r="AH78" s="29">
        <v>23.649560000000001</v>
      </c>
      <c r="AI78" s="29">
        <v>23.849980000000002</v>
      </c>
      <c r="AJ78" s="29">
        <v>24.0504</v>
      </c>
      <c r="AK78" s="29">
        <v>24.250819999999997</v>
      </c>
      <c r="AL78" s="29">
        <v>24.451239999999999</v>
      </c>
      <c r="AM78" s="29">
        <v>24.65166</v>
      </c>
      <c r="AN78" s="29">
        <v>24.852080000000001</v>
      </c>
      <c r="AO78" s="30">
        <v>25.052499999999995</v>
      </c>
    </row>
    <row r="79" spans="1:41" ht="18.75" outlineLevel="1" x14ac:dyDescent="0.3">
      <c r="A79" s="10">
        <v>74</v>
      </c>
      <c r="B79" s="27" t="s">
        <v>117</v>
      </c>
      <c r="C79" s="28">
        <v>26.901600000000002</v>
      </c>
      <c r="D79" s="29">
        <v>27.349959999999999</v>
      </c>
      <c r="E79" s="36">
        <v>27.798320000000004</v>
      </c>
      <c r="F79" s="28">
        <v>20.176200000000001</v>
      </c>
      <c r="G79" s="29">
        <v>20.400379999999998</v>
      </c>
      <c r="H79" s="29">
        <v>20.624559999999999</v>
      </c>
      <c r="I79" s="29">
        <v>20.848740000000003</v>
      </c>
      <c r="J79" s="29">
        <v>21.07292</v>
      </c>
      <c r="K79" s="29">
        <v>21.2971</v>
      </c>
      <c r="L79" s="29">
        <v>21.521280000000001</v>
      </c>
      <c r="M79" s="29">
        <v>21.745459999999998</v>
      </c>
      <c r="N79" s="29">
        <v>21.969640000000002</v>
      </c>
      <c r="O79" s="29">
        <v>22.193820000000002</v>
      </c>
      <c r="P79" s="29">
        <v>22.417999999999999</v>
      </c>
      <c r="Q79" s="29">
        <v>22.64218</v>
      </c>
      <c r="R79" s="29">
        <v>22.86636</v>
      </c>
      <c r="S79" s="29">
        <v>23.090540000000001</v>
      </c>
      <c r="T79" s="29">
        <v>23.314720000000001</v>
      </c>
      <c r="U79" s="29">
        <v>23.538900000000002</v>
      </c>
      <c r="V79" s="29">
        <v>23.763079999999999</v>
      </c>
      <c r="W79" s="29">
        <v>23.987259999999999</v>
      </c>
      <c r="X79" s="29">
        <v>24.211440000000003</v>
      </c>
      <c r="Y79" s="29">
        <v>24.43562</v>
      </c>
      <c r="Z79" s="29">
        <v>24.659800000000001</v>
      </c>
      <c r="AA79" s="29">
        <v>24.883980000000001</v>
      </c>
      <c r="AB79" s="29">
        <v>25.108159999999998</v>
      </c>
      <c r="AC79" s="29">
        <v>25.332340000000002</v>
      </c>
      <c r="AD79" s="29">
        <v>25.556520000000003</v>
      </c>
      <c r="AE79" s="29">
        <v>25.7807</v>
      </c>
      <c r="AF79" s="29">
        <v>26.00488</v>
      </c>
      <c r="AG79" s="29">
        <v>26.229059999999997</v>
      </c>
      <c r="AH79" s="29">
        <v>26.453240000000001</v>
      </c>
      <c r="AI79" s="29">
        <v>26.677420000000001</v>
      </c>
      <c r="AJ79" s="29">
        <v>26.901600000000002</v>
      </c>
      <c r="AK79" s="29">
        <v>27.125779999999999</v>
      </c>
      <c r="AL79" s="29">
        <v>27.349959999999999</v>
      </c>
      <c r="AM79" s="29">
        <v>27.574140000000003</v>
      </c>
      <c r="AN79" s="29">
        <v>27.79832</v>
      </c>
      <c r="AO79" s="30">
        <v>28.022500000000004</v>
      </c>
    </row>
    <row r="80" spans="1:41" ht="18.75" outlineLevel="1" x14ac:dyDescent="0.3">
      <c r="A80" s="10">
        <v>75</v>
      </c>
      <c r="B80" s="27" t="s">
        <v>118</v>
      </c>
      <c r="C80" s="28">
        <v>24.3432</v>
      </c>
      <c r="D80" s="29">
        <v>24.748919999999998</v>
      </c>
      <c r="E80" s="36">
        <v>25.154640000000004</v>
      </c>
      <c r="F80" s="28">
        <v>18.257400000000001</v>
      </c>
      <c r="G80" s="29">
        <v>18.460259999999998</v>
      </c>
      <c r="H80" s="29">
        <v>18.663119999999999</v>
      </c>
      <c r="I80" s="29">
        <v>18.86598</v>
      </c>
      <c r="J80" s="29">
        <v>19.068840000000002</v>
      </c>
      <c r="K80" s="29">
        <v>19.271699999999999</v>
      </c>
      <c r="L80" s="29">
        <v>19.47456</v>
      </c>
      <c r="M80" s="29">
        <v>19.677419999999998</v>
      </c>
      <c r="N80" s="29">
        <v>19.880280000000003</v>
      </c>
      <c r="O80" s="29">
        <v>20.08314</v>
      </c>
      <c r="P80" s="29">
        <v>20.286000000000001</v>
      </c>
      <c r="Q80" s="29">
        <v>20.488859999999999</v>
      </c>
      <c r="R80" s="29">
        <v>20.691719999999997</v>
      </c>
      <c r="S80" s="29">
        <v>20.894580000000001</v>
      </c>
      <c r="T80" s="29">
        <v>21.097439999999999</v>
      </c>
      <c r="U80" s="29">
        <v>21.3003</v>
      </c>
      <c r="V80" s="29">
        <v>21.503159999999998</v>
      </c>
      <c r="W80" s="29">
        <v>21.706019999999999</v>
      </c>
      <c r="X80" s="29">
        <v>21.90888</v>
      </c>
      <c r="Y80" s="29">
        <v>22.111740000000001</v>
      </c>
      <c r="Z80" s="29">
        <v>22.314599999999999</v>
      </c>
      <c r="AA80" s="29">
        <v>22.51746</v>
      </c>
      <c r="AB80" s="29">
        <v>22.720319999999997</v>
      </c>
      <c r="AC80" s="29">
        <v>22.923180000000002</v>
      </c>
      <c r="AD80" s="29">
        <v>23.12604</v>
      </c>
      <c r="AE80" s="29">
        <v>23.328900000000001</v>
      </c>
      <c r="AF80" s="29">
        <v>23.531759999999998</v>
      </c>
      <c r="AG80" s="29">
        <v>23.73462</v>
      </c>
      <c r="AH80" s="29">
        <v>23.937480000000001</v>
      </c>
      <c r="AI80" s="29">
        <v>24.140340000000002</v>
      </c>
      <c r="AJ80" s="29">
        <v>24.3432</v>
      </c>
      <c r="AK80" s="29">
        <v>24.546059999999997</v>
      </c>
      <c r="AL80" s="29">
        <v>24.748919999999998</v>
      </c>
      <c r="AM80" s="29">
        <v>24.951779999999999</v>
      </c>
      <c r="AN80" s="29">
        <v>25.154640000000001</v>
      </c>
      <c r="AO80" s="30">
        <v>25.357500000000002</v>
      </c>
    </row>
    <row r="81" spans="1:41" ht="18.75" outlineLevel="1" x14ac:dyDescent="0.3">
      <c r="A81" s="10">
        <v>76</v>
      </c>
      <c r="B81" s="27" t="s">
        <v>119</v>
      </c>
      <c r="C81" s="28">
        <v>27</v>
      </c>
      <c r="D81" s="29">
        <v>27.45</v>
      </c>
      <c r="E81" s="36">
        <v>27.9</v>
      </c>
      <c r="F81" s="28">
        <v>20.25</v>
      </c>
      <c r="G81" s="29">
        <v>20.474999999999998</v>
      </c>
      <c r="H81" s="29">
        <v>20.7</v>
      </c>
      <c r="I81" s="29">
        <v>20.925000000000001</v>
      </c>
      <c r="J81" s="29">
        <v>21.150000000000002</v>
      </c>
      <c r="K81" s="29">
        <v>21.375</v>
      </c>
      <c r="L81" s="29">
        <v>21.599999999999998</v>
      </c>
      <c r="M81" s="29">
        <v>21.824999999999999</v>
      </c>
      <c r="N81" s="29">
        <v>22.05</v>
      </c>
      <c r="O81" s="29">
        <v>22.275000000000002</v>
      </c>
      <c r="P81" s="29">
        <v>22.5</v>
      </c>
      <c r="Q81" s="29">
        <v>22.724999999999998</v>
      </c>
      <c r="R81" s="29">
        <v>22.95</v>
      </c>
      <c r="S81" s="29">
        <v>23.175000000000001</v>
      </c>
      <c r="T81" s="29">
        <v>23.400000000000002</v>
      </c>
      <c r="U81" s="29">
        <v>23.625</v>
      </c>
      <c r="V81" s="29">
        <v>23.849999999999998</v>
      </c>
      <c r="W81" s="29">
        <v>24.074999999999999</v>
      </c>
      <c r="X81" s="29">
        <v>24.3</v>
      </c>
      <c r="Y81" s="29">
        <v>24.525000000000002</v>
      </c>
      <c r="Z81" s="29">
        <v>24.75</v>
      </c>
      <c r="AA81" s="29">
        <v>24.974999999999998</v>
      </c>
      <c r="AB81" s="29">
        <v>25.2</v>
      </c>
      <c r="AC81" s="29">
        <v>25.425000000000001</v>
      </c>
      <c r="AD81" s="29">
        <v>25.650000000000002</v>
      </c>
      <c r="AE81" s="29">
        <v>25.875</v>
      </c>
      <c r="AF81" s="29">
        <v>26.099999999999998</v>
      </c>
      <c r="AG81" s="29">
        <v>26.324999999999999</v>
      </c>
      <c r="AH81" s="29">
        <v>26.55</v>
      </c>
      <c r="AI81" s="29">
        <v>26.775000000000002</v>
      </c>
      <c r="AJ81" s="29">
        <v>27</v>
      </c>
      <c r="AK81" s="29">
        <v>27.224999999999998</v>
      </c>
      <c r="AL81" s="29">
        <v>27.45</v>
      </c>
      <c r="AM81" s="29">
        <v>27.675000000000001</v>
      </c>
      <c r="AN81" s="29">
        <v>27.900000000000002</v>
      </c>
      <c r="AO81" s="30">
        <v>28.125</v>
      </c>
    </row>
    <row r="82" spans="1:41" ht="18.75" outlineLevel="1" x14ac:dyDescent="0.3">
      <c r="A82" s="10">
        <v>77</v>
      </c>
      <c r="B82" s="27" t="s">
        <v>120</v>
      </c>
      <c r="C82" s="28">
        <v>26.918399999999998</v>
      </c>
      <c r="D82" s="29">
        <v>27.367039999999996</v>
      </c>
      <c r="E82" s="36">
        <v>27.81568</v>
      </c>
      <c r="F82" s="28">
        <v>20.188800000000001</v>
      </c>
      <c r="G82" s="29">
        <v>20.413119999999999</v>
      </c>
      <c r="H82" s="29">
        <v>20.637439999999998</v>
      </c>
      <c r="I82" s="29">
        <v>20.86176</v>
      </c>
      <c r="J82" s="29">
        <v>21.086079999999999</v>
      </c>
      <c r="K82" s="29">
        <v>21.310399999999998</v>
      </c>
      <c r="L82" s="29">
        <v>21.534719999999997</v>
      </c>
      <c r="M82" s="29">
        <v>21.759039999999999</v>
      </c>
      <c r="N82" s="29">
        <v>21.983360000000001</v>
      </c>
      <c r="O82" s="29">
        <v>22.20768</v>
      </c>
      <c r="P82" s="29">
        <v>22.431999999999999</v>
      </c>
      <c r="Q82" s="29">
        <v>22.656319999999997</v>
      </c>
      <c r="R82" s="29">
        <v>22.880639999999996</v>
      </c>
      <c r="S82" s="29">
        <v>23.104959999999998</v>
      </c>
      <c r="T82" s="29">
        <v>23.329280000000001</v>
      </c>
      <c r="U82" s="29">
        <v>23.553599999999999</v>
      </c>
      <c r="V82" s="29">
        <v>23.777919999999998</v>
      </c>
      <c r="W82" s="29">
        <v>24.002239999999997</v>
      </c>
      <c r="X82" s="29">
        <v>24.226559999999999</v>
      </c>
      <c r="Y82" s="29">
        <v>24.450879999999998</v>
      </c>
      <c r="Z82" s="29">
        <v>24.675199999999997</v>
      </c>
      <c r="AA82" s="29">
        <v>24.899519999999999</v>
      </c>
      <c r="AB82" s="29">
        <v>25.123839999999998</v>
      </c>
      <c r="AC82" s="29">
        <v>25.34816</v>
      </c>
      <c r="AD82" s="29">
        <v>25.572479999999999</v>
      </c>
      <c r="AE82" s="29">
        <v>25.796799999999998</v>
      </c>
      <c r="AF82" s="29">
        <v>26.021119999999996</v>
      </c>
      <c r="AG82" s="29">
        <v>26.245439999999999</v>
      </c>
      <c r="AH82" s="29">
        <v>26.469760000000001</v>
      </c>
      <c r="AI82" s="29">
        <v>26.69408</v>
      </c>
      <c r="AJ82" s="29">
        <v>26.918399999999998</v>
      </c>
      <c r="AK82" s="29">
        <v>27.142719999999997</v>
      </c>
      <c r="AL82" s="29">
        <v>27.367039999999996</v>
      </c>
      <c r="AM82" s="29">
        <v>27.591359999999998</v>
      </c>
      <c r="AN82" s="29">
        <v>27.81568</v>
      </c>
      <c r="AO82" s="30">
        <v>28.039999999999996</v>
      </c>
    </row>
    <row r="83" spans="1:41" ht="18.75" outlineLevel="1" x14ac:dyDescent="0.3">
      <c r="A83" s="10">
        <v>78</v>
      </c>
      <c r="B83" s="27" t="s">
        <v>121</v>
      </c>
      <c r="C83" s="28">
        <v>17.019599999999997</v>
      </c>
      <c r="D83" s="29">
        <v>17.303259999999995</v>
      </c>
      <c r="E83" s="36">
        <v>17.586919999999999</v>
      </c>
      <c r="F83" s="28">
        <v>12.764699999999999</v>
      </c>
      <c r="G83" s="29">
        <v>12.906529999999998</v>
      </c>
      <c r="H83" s="29">
        <v>13.048359999999999</v>
      </c>
      <c r="I83" s="29">
        <v>13.190189999999999</v>
      </c>
      <c r="J83" s="29">
        <v>13.33202</v>
      </c>
      <c r="K83" s="29">
        <v>13.473849999999999</v>
      </c>
      <c r="L83" s="29">
        <v>13.615679999999999</v>
      </c>
      <c r="M83" s="29">
        <v>13.757509999999998</v>
      </c>
      <c r="N83" s="29">
        <v>13.89934</v>
      </c>
      <c r="O83" s="29">
        <v>14.041169999999999</v>
      </c>
      <c r="P83" s="29">
        <v>14.183</v>
      </c>
      <c r="Q83" s="29">
        <v>14.324829999999999</v>
      </c>
      <c r="R83" s="29">
        <v>14.466659999999997</v>
      </c>
      <c r="S83" s="29">
        <v>14.60849</v>
      </c>
      <c r="T83" s="29">
        <v>14.750319999999999</v>
      </c>
      <c r="U83" s="29">
        <v>14.892149999999999</v>
      </c>
      <c r="V83" s="29">
        <v>15.033979999999998</v>
      </c>
      <c r="W83" s="29">
        <v>15.175809999999998</v>
      </c>
      <c r="X83" s="29">
        <v>15.317639999999999</v>
      </c>
      <c r="Y83" s="29">
        <v>15.45947</v>
      </c>
      <c r="Z83" s="29">
        <v>15.601299999999998</v>
      </c>
      <c r="AA83" s="29">
        <v>15.743129999999999</v>
      </c>
      <c r="AB83" s="29">
        <v>15.884959999999998</v>
      </c>
      <c r="AC83" s="29">
        <v>16.026789999999998</v>
      </c>
      <c r="AD83" s="29">
        <v>16.168620000000001</v>
      </c>
      <c r="AE83" s="29">
        <v>16.310449999999999</v>
      </c>
      <c r="AF83" s="29">
        <v>16.452279999999998</v>
      </c>
      <c r="AG83" s="29">
        <v>16.594109999999997</v>
      </c>
      <c r="AH83" s="29">
        <v>16.735939999999999</v>
      </c>
      <c r="AI83" s="29">
        <v>16.877769999999998</v>
      </c>
      <c r="AJ83" s="29">
        <v>17.019599999999997</v>
      </c>
      <c r="AK83" s="29">
        <v>17.161429999999999</v>
      </c>
      <c r="AL83" s="29">
        <v>17.303259999999998</v>
      </c>
      <c r="AM83" s="29">
        <v>17.44509</v>
      </c>
      <c r="AN83" s="29">
        <v>17.586919999999999</v>
      </c>
      <c r="AO83" s="30">
        <v>17.728750000000002</v>
      </c>
    </row>
    <row r="84" spans="1:41" ht="18.75" outlineLevel="1" x14ac:dyDescent="0.3">
      <c r="A84" s="10">
        <v>79</v>
      </c>
      <c r="B84" s="27" t="s">
        <v>144</v>
      </c>
      <c r="C84" s="28">
        <v>17.68081248</v>
      </c>
      <c r="D84" s="29">
        <v>17.975492687999999</v>
      </c>
      <c r="E84" s="36">
        <v>18.270172896000005</v>
      </c>
      <c r="F84" s="28">
        <v>13.260609360000002</v>
      </c>
      <c r="G84" s="29">
        <v>13.407949464000001</v>
      </c>
      <c r="H84" s="29">
        <v>13.555289568000001</v>
      </c>
      <c r="I84" s="29">
        <v>13.702629672000002</v>
      </c>
      <c r="J84" s="29">
        <v>13.849969776000002</v>
      </c>
      <c r="K84" s="29">
        <v>13.997309880000001</v>
      </c>
      <c r="L84" s="29">
        <v>14.144649984000001</v>
      </c>
      <c r="M84" s="29">
        <v>14.291990088</v>
      </c>
      <c r="N84" s="29">
        <v>14.439330192000003</v>
      </c>
      <c r="O84" s="29">
        <v>14.586670296000003</v>
      </c>
      <c r="P84" s="29">
        <v>14.734010400000003</v>
      </c>
      <c r="Q84" s="29">
        <v>14.881350504</v>
      </c>
      <c r="R84" s="29">
        <v>15.028690608</v>
      </c>
      <c r="S84" s="29">
        <v>15.176030712000003</v>
      </c>
      <c r="T84" s="29">
        <v>15.323370816000002</v>
      </c>
      <c r="U84" s="29">
        <v>15.470710920000002</v>
      </c>
      <c r="V84" s="29">
        <v>15.618051024000001</v>
      </c>
      <c r="W84" s="29">
        <v>15.765391128000001</v>
      </c>
      <c r="X84" s="29">
        <v>15.912731232000002</v>
      </c>
      <c r="Y84" s="29">
        <v>16.060071336000004</v>
      </c>
      <c r="Z84" s="29">
        <v>16.207411440000001</v>
      </c>
      <c r="AA84" s="29">
        <v>16.354751544000003</v>
      </c>
      <c r="AB84" s="29">
        <v>16.502091648</v>
      </c>
      <c r="AC84" s="29">
        <v>16.649431752000002</v>
      </c>
      <c r="AD84" s="29">
        <v>16.796771856000003</v>
      </c>
      <c r="AE84" s="29">
        <v>16.944111960000001</v>
      </c>
      <c r="AF84" s="29">
        <v>17.091452064000002</v>
      </c>
      <c r="AG84" s="29">
        <v>17.238792168</v>
      </c>
      <c r="AH84" s="29">
        <v>17.386132272000005</v>
      </c>
      <c r="AI84" s="29">
        <v>17.533472376000002</v>
      </c>
      <c r="AJ84" s="29">
        <v>17.68081248</v>
      </c>
      <c r="AK84" s="29">
        <v>17.828152584000001</v>
      </c>
      <c r="AL84" s="29">
        <v>17.975492687999999</v>
      </c>
      <c r="AM84" s="29">
        <v>18.122832792000004</v>
      </c>
      <c r="AN84" s="29">
        <v>18.270172896000002</v>
      </c>
      <c r="AO84" s="30">
        <v>18.417513000000003</v>
      </c>
    </row>
    <row r="85" spans="1:41" ht="18.75" outlineLevel="1" x14ac:dyDescent="0.3">
      <c r="A85" s="10">
        <v>80</v>
      </c>
      <c r="B85" s="27" t="s">
        <v>123</v>
      </c>
      <c r="C85" s="28">
        <v>19.655999999999999</v>
      </c>
      <c r="D85" s="29">
        <v>19.983599999999999</v>
      </c>
      <c r="E85" s="36">
        <v>20.311199999999999</v>
      </c>
      <c r="F85" s="28">
        <v>14.742000000000001</v>
      </c>
      <c r="G85" s="29">
        <v>14.905800000000001</v>
      </c>
      <c r="H85" s="29">
        <v>15.069599999999999</v>
      </c>
      <c r="I85" s="29">
        <v>15.233400000000003</v>
      </c>
      <c r="J85" s="29">
        <v>15.397200000000002</v>
      </c>
      <c r="K85" s="29">
        <v>15.561000000000002</v>
      </c>
      <c r="L85" s="29">
        <v>15.7248</v>
      </c>
      <c r="M85" s="29">
        <v>15.8886</v>
      </c>
      <c r="N85" s="29">
        <v>16.052400000000002</v>
      </c>
      <c r="O85" s="29">
        <v>16.216200000000001</v>
      </c>
      <c r="P85" s="29">
        <v>16.380000000000003</v>
      </c>
      <c r="Q85" s="29">
        <v>16.543800000000001</v>
      </c>
      <c r="R85" s="29">
        <v>16.707599999999999</v>
      </c>
      <c r="S85" s="29">
        <v>16.871400000000001</v>
      </c>
      <c r="T85" s="29">
        <v>17.035200000000003</v>
      </c>
      <c r="U85" s="29">
        <v>17.199000000000002</v>
      </c>
      <c r="V85" s="29">
        <v>17.3628</v>
      </c>
      <c r="W85" s="29">
        <v>17.526599999999998</v>
      </c>
      <c r="X85" s="29">
        <v>17.690400000000004</v>
      </c>
      <c r="Y85" s="29">
        <v>17.854200000000002</v>
      </c>
      <c r="Z85" s="29">
        <v>18.018000000000001</v>
      </c>
      <c r="AA85" s="29">
        <v>18.181799999999999</v>
      </c>
      <c r="AB85" s="29">
        <v>18.345600000000001</v>
      </c>
      <c r="AC85" s="29">
        <v>18.509400000000003</v>
      </c>
      <c r="AD85" s="29">
        <v>18.673200000000001</v>
      </c>
      <c r="AE85" s="29">
        <v>18.837</v>
      </c>
      <c r="AF85" s="29">
        <v>19.000800000000002</v>
      </c>
      <c r="AG85" s="29">
        <v>19.1646</v>
      </c>
      <c r="AH85" s="29">
        <v>19.328400000000002</v>
      </c>
      <c r="AI85" s="29">
        <v>19.4922</v>
      </c>
      <c r="AJ85" s="29">
        <v>19.656000000000002</v>
      </c>
      <c r="AK85" s="29">
        <v>19.819800000000001</v>
      </c>
      <c r="AL85" s="29">
        <v>19.983599999999999</v>
      </c>
      <c r="AM85" s="29">
        <v>20.147400000000001</v>
      </c>
      <c r="AN85" s="29">
        <v>20.311200000000003</v>
      </c>
      <c r="AO85" s="30">
        <v>20.475000000000001</v>
      </c>
    </row>
    <row r="86" spans="1:41" ht="18.75" outlineLevel="1" x14ac:dyDescent="0.3">
      <c r="A86" s="10">
        <v>81</v>
      </c>
      <c r="B86" s="27" t="s">
        <v>124</v>
      </c>
      <c r="C86" s="28">
        <v>20.359464840000001</v>
      </c>
      <c r="D86" s="29">
        <v>20.698789254000001</v>
      </c>
      <c r="E86" s="36">
        <v>21.038113668000001</v>
      </c>
      <c r="F86" s="28">
        <v>15.269598630000001</v>
      </c>
      <c r="G86" s="29">
        <v>15.439260837000001</v>
      </c>
      <c r="H86" s="29">
        <v>15.608923043999999</v>
      </c>
      <c r="I86" s="29">
        <v>15.778585251000003</v>
      </c>
      <c r="J86" s="29">
        <v>15.948247458000001</v>
      </c>
      <c r="K86" s="29">
        <v>16.117909664999999</v>
      </c>
      <c r="L86" s="29">
        <v>16.287571872000001</v>
      </c>
      <c r="M86" s="29">
        <v>16.457234078999999</v>
      </c>
      <c r="N86" s="29">
        <v>16.626896286000001</v>
      </c>
      <c r="O86" s="29">
        <v>16.796558493000003</v>
      </c>
      <c r="P86" s="29">
        <v>16.966220700000001</v>
      </c>
      <c r="Q86" s="29">
        <v>17.135882906999999</v>
      </c>
      <c r="R86" s="29">
        <v>17.305545114000001</v>
      </c>
      <c r="S86" s="29">
        <v>17.475207321000003</v>
      </c>
      <c r="T86" s="29">
        <v>17.644869528000001</v>
      </c>
      <c r="U86" s="29">
        <v>17.814531735000003</v>
      </c>
      <c r="V86" s="29">
        <v>17.984193942000001</v>
      </c>
      <c r="W86" s="29">
        <v>18.153856148999999</v>
      </c>
      <c r="X86" s="29">
        <v>18.323518356000001</v>
      </c>
      <c r="Y86" s="29">
        <v>18.493180563000003</v>
      </c>
      <c r="Z86" s="29">
        <v>18.662842770000001</v>
      </c>
      <c r="AA86" s="29">
        <v>18.832504976999999</v>
      </c>
      <c r="AB86" s="29">
        <v>19.002167184000001</v>
      </c>
      <c r="AC86" s="29">
        <v>19.171829391000003</v>
      </c>
      <c r="AD86" s="29">
        <v>19.341491598000001</v>
      </c>
      <c r="AE86" s="29">
        <v>19.511153804999999</v>
      </c>
      <c r="AF86" s="29">
        <v>19.680816012000001</v>
      </c>
      <c r="AG86" s="29">
        <v>19.850478218999999</v>
      </c>
      <c r="AH86" s="29">
        <v>20.020140426000001</v>
      </c>
      <c r="AI86" s="29">
        <v>20.189802633000003</v>
      </c>
      <c r="AJ86" s="29">
        <v>20.359464840000001</v>
      </c>
      <c r="AK86" s="29">
        <v>20.529127046999999</v>
      </c>
      <c r="AL86" s="29">
        <v>20.698789254000001</v>
      </c>
      <c r="AM86" s="29">
        <v>20.868451461000003</v>
      </c>
      <c r="AN86" s="29">
        <v>21.038113668000001</v>
      </c>
      <c r="AO86" s="30">
        <v>21.207775875000003</v>
      </c>
    </row>
    <row r="87" spans="1:41" ht="18.75" outlineLevel="1" x14ac:dyDescent="0.3">
      <c r="A87" s="10">
        <v>82</v>
      </c>
      <c r="B87" s="27" t="s">
        <v>125</v>
      </c>
      <c r="C87" s="28">
        <v>22.712675039999997</v>
      </c>
      <c r="D87" s="29">
        <v>23.091219623999997</v>
      </c>
      <c r="E87" s="36">
        <v>23.469764208000001</v>
      </c>
      <c r="F87" s="28">
        <v>17.034506279999999</v>
      </c>
      <c r="G87" s="29">
        <v>17.223778571999997</v>
      </c>
      <c r="H87" s="29">
        <v>17.413050863999995</v>
      </c>
      <c r="I87" s="29">
        <v>17.602323156000001</v>
      </c>
      <c r="J87" s="29">
        <v>17.791595447999999</v>
      </c>
      <c r="K87" s="29">
        <v>17.980867739999997</v>
      </c>
      <c r="L87" s="29">
        <v>18.170140031999996</v>
      </c>
      <c r="M87" s="29">
        <v>18.359412323999997</v>
      </c>
      <c r="N87" s="29">
        <v>18.548684615999999</v>
      </c>
      <c r="O87" s="29">
        <v>18.737956907999997</v>
      </c>
      <c r="P87" s="29">
        <v>18.927229199999999</v>
      </c>
      <c r="Q87" s="29">
        <v>19.116501491999998</v>
      </c>
      <c r="R87" s="29">
        <v>19.305773783999996</v>
      </c>
      <c r="S87" s="29">
        <v>19.495046075999998</v>
      </c>
      <c r="T87" s="29">
        <v>19.684318368</v>
      </c>
      <c r="U87" s="29">
        <v>19.873590659999998</v>
      </c>
      <c r="V87" s="29">
        <v>20.062862951999996</v>
      </c>
      <c r="W87" s="29">
        <v>20.252135243999994</v>
      </c>
      <c r="X87" s="29">
        <v>20.441407536</v>
      </c>
      <c r="Y87" s="29">
        <v>20.630679827999998</v>
      </c>
      <c r="Z87" s="29">
        <v>20.819952119999996</v>
      </c>
      <c r="AA87" s="29">
        <v>21.009224411999998</v>
      </c>
      <c r="AB87" s="29">
        <v>21.198496703999997</v>
      </c>
      <c r="AC87" s="29">
        <v>21.387768995999998</v>
      </c>
      <c r="AD87" s="29">
        <v>21.577041287999997</v>
      </c>
      <c r="AE87" s="29">
        <v>21.766313579999998</v>
      </c>
      <c r="AF87" s="29">
        <v>21.955585871999997</v>
      </c>
      <c r="AG87" s="29">
        <v>22.144858163999995</v>
      </c>
      <c r="AH87" s="29">
        <v>22.334130455999997</v>
      </c>
      <c r="AI87" s="29">
        <v>22.523402747999999</v>
      </c>
      <c r="AJ87" s="29">
        <v>22.712675039999997</v>
      </c>
      <c r="AK87" s="29">
        <v>22.901947331999995</v>
      </c>
      <c r="AL87" s="29">
        <v>23.091219623999997</v>
      </c>
      <c r="AM87" s="29">
        <v>23.280491915999999</v>
      </c>
      <c r="AN87" s="29">
        <v>23.469764207999997</v>
      </c>
      <c r="AO87" s="30">
        <v>23.659036499999999</v>
      </c>
    </row>
    <row r="88" spans="1:41" ht="18.75" outlineLevel="1" x14ac:dyDescent="0.3">
      <c r="A88" s="10">
        <v>83</v>
      </c>
      <c r="B88" s="27" t="s">
        <v>126</v>
      </c>
      <c r="C88" s="28">
        <v>25.076247240000004</v>
      </c>
      <c r="D88" s="29">
        <v>25.494184694000001</v>
      </c>
      <c r="E88" s="36">
        <v>25.912122148000005</v>
      </c>
      <c r="F88" s="28">
        <v>18.807185430000004</v>
      </c>
      <c r="G88" s="29">
        <v>19.016154157000006</v>
      </c>
      <c r="H88" s="29">
        <v>19.225122884000005</v>
      </c>
      <c r="I88" s="29">
        <v>19.434091611000007</v>
      </c>
      <c r="J88" s="29">
        <v>19.643060338000009</v>
      </c>
      <c r="K88" s="29">
        <v>19.852029065000007</v>
      </c>
      <c r="L88" s="29">
        <v>20.060997792000006</v>
      </c>
      <c r="M88" s="29">
        <v>20.269966519000004</v>
      </c>
      <c r="N88" s="29">
        <v>20.47893524600001</v>
      </c>
      <c r="O88" s="29">
        <v>20.687903973000008</v>
      </c>
      <c r="P88" s="29">
        <v>20.896872700000007</v>
      </c>
      <c r="Q88" s="29">
        <v>21.105841427000005</v>
      </c>
      <c r="R88" s="29">
        <v>21.314810154000003</v>
      </c>
      <c r="S88" s="29">
        <v>21.523778881000009</v>
      </c>
      <c r="T88" s="29">
        <v>21.732747608000007</v>
      </c>
      <c r="U88" s="29">
        <v>21.941716335000006</v>
      </c>
      <c r="V88" s="29">
        <v>22.150685062000004</v>
      </c>
      <c r="W88" s="29">
        <v>22.359653789000006</v>
      </c>
      <c r="X88" s="29">
        <v>22.568622516000008</v>
      </c>
      <c r="Y88" s="29">
        <v>22.777591243000007</v>
      </c>
      <c r="Z88" s="29">
        <v>22.986559970000009</v>
      </c>
      <c r="AA88" s="29">
        <v>23.195528697000007</v>
      </c>
      <c r="AB88" s="29">
        <v>23.404497424000006</v>
      </c>
      <c r="AC88" s="29">
        <v>23.613466151000008</v>
      </c>
      <c r="AD88" s="29">
        <v>23.82243487800001</v>
      </c>
      <c r="AE88" s="29">
        <v>24.031403605000008</v>
      </c>
      <c r="AF88" s="29">
        <v>24.240372332000007</v>
      </c>
      <c r="AG88" s="29">
        <v>24.449341059000005</v>
      </c>
      <c r="AH88" s="29">
        <v>24.658309786000011</v>
      </c>
      <c r="AI88" s="29">
        <v>24.867278513000009</v>
      </c>
      <c r="AJ88" s="29">
        <v>25.076247240000008</v>
      </c>
      <c r="AK88" s="29">
        <v>25.285215967000006</v>
      </c>
      <c r="AL88" s="29">
        <v>25.494184694000005</v>
      </c>
      <c r="AM88" s="29">
        <v>25.70315342100001</v>
      </c>
      <c r="AN88" s="29">
        <v>25.912122148000009</v>
      </c>
      <c r="AO88" s="30">
        <v>26.121090875000004</v>
      </c>
    </row>
    <row r="89" spans="1:41" ht="18.75" outlineLevel="1" x14ac:dyDescent="0.3">
      <c r="A89" s="10">
        <v>84</v>
      </c>
      <c r="B89" s="27" t="s">
        <v>127</v>
      </c>
      <c r="C89" s="28">
        <v>17.591999999999999</v>
      </c>
      <c r="D89" s="29">
        <v>17.885199999999998</v>
      </c>
      <c r="E89" s="36">
        <v>18.1784</v>
      </c>
      <c r="F89" s="28">
        <v>13.194000000000001</v>
      </c>
      <c r="G89" s="29">
        <v>13.340600000000002</v>
      </c>
      <c r="H89" s="29">
        <v>13.487200000000001</v>
      </c>
      <c r="I89" s="29">
        <v>13.633800000000003</v>
      </c>
      <c r="J89" s="29">
        <v>13.780400000000002</v>
      </c>
      <c r="K89" s="29">
        <v>13.927000000000001</v>
      </c>
      <c r="L89" s="29">
        <v>14.073600000000001</v>
      </c>
      <c r="M89" s="29">
        <v>14.2202</v>
      </c>
      <c r="N89" s="29">
        <v>14.366800000000003</v>
      </c>
      <c r="O89" s="29">
        <v>14.513400000000003</v>
      </c>
      <c r="P89" s="29">
        <v>14.660000000000002</v>
      </c>
      <c r="Q89" s="29">
        <v>14.806600000000001</v>
      </c>
      <c r="R89" s="29">
        <v>14.953200000000001</v>
      </c>
      <c r="S89" s="29">
        <v>15.099800000000004</v>
      </c>
      <c r="T89" s="29">
        <v>15.246400000000003</v>
      </c>
      <c r="U89" s="29">
        <v>15.393000000000002</v>
      </c>
      <c r="V89" s="29">
        <v>15.539600000000002</v>
      </c>
      <c r="W89" s="29">
        <v>15.686200000000001</v>
      </c>
      <c r="X89" s="29">
        <v>15.832800000000002</v>
      </c>
      <c r="Y89" s="29">
        <v>15.979400000000002</v>
      </c>
      <c r="Z89" s="29">
        <v>16.126000000000001</v>
      </c>
      <c r="AA89" s="29">
        <v>16.272600000000001</v>
      </c>
      <c r="AB89" s="29">
        <v>16.4192</v>
      </c>
      <c r="AC89" s="29">
        <v>16.565800000000003</v>
      </c>
      <c r="AD89" s="29">
        <v>16.712400000000002</v>
      </c>
      <c r="AE89" s="29">
        <v>16.859000000000002</v>
      </c>
      <c r="AF89" s="29">
        <v>17.005600000000001</v>
      </c>
      <c r="AG89" s="29">
        <v>17.152200000000001</v>
      </c>
      <c r="AH89" s="29">
        <v>17.298800000000004</v>
      </c>
      <c r="AI89" s="29">
        <v>17.445400000000003</v>
      </c>
      <c r="AJ89" s="29">
        <v>17.592000000000002</v>
      </c>
      <c r="AK89" s="29">
        <v>17.738600000000002</v>
      </c>
      <c r="AL89" s="29">
        <v>17.885200000000001</v>
      </c>
      <c r="AM89" s="29">
        <v>18.031800000000004</v>
      </c>
      <c r="AN89" s="29">
        <v>18.178400000000003</v>
      </c>
      <c r="AO89" s="30">
        <v>18.324999999999999</v>
      </c>
    </row>
    <row r="90" spans="1:41" ht="18.75" outlineLevel="1" x14ac:dyDescent="0.3">
      <c r="A90" s="10">
        <v>85</v>
      </c>
      <c r="B90" s="27" t="s">
        <v>128</v>
      </c>
      <c r="C90" s="28">
        <v>20.603999999999999</v>
      </c>
      <c r="D90" s="29">
        <v>20.947399999999998</v>
      </c>
      <c r="E90" s="36">
        <v>21.290800000000001</v>
      </c>
      <c r="F90" s="28">
        <v>15.452999999999999</v>
      </c>
      <c r="G90" s="29">
        <v>15.624699999999999</v>
      </c>
      <c r="H90" s="29">
        <v>15.796399999999997</v>
      </c>
      <c r="I90" s="29">
        <v>15.9681</v>
      </c>
      <c r="J90" s="29">
        <v>16.139800000000001</v>
      </c>
      <c r="K90" s="29">
        <v>16.311499999999999</v>
      </c>
      <c r="L90" s="29">
        <v>16.483199999999997</v>
      </c>
      <c r="M90" s="29">
        <v>16.654899999999998</v>
      </c>
      <c r="N90" s="29">
        <v>16.826599999999999</v>
      </c>
      <c r="O90" s="29">
        <v>16.9983</v>
      </c>
      <c r="P90" s="29">
        <v>17.169999999999998</v>
      </c>
      <c r="Q90" s="29">
        <v>17.341699999999999</v>
      </c>
      <c r="R90" s="29">
        <v>17.513399999999997</v>
      </c>
      <c r="S90" s="29">
        <v>17.685099999999998</v>
      </c>
      <c r="T90" s="29">
        <v>17.8568</v>
      </c>
      <c r="U90" s="29">
        <v>18.028499999999998</v>
      </c>
      <c r="V90" s="29">
        <v>18.200199999999999</v>
      </c>
      <c r="W90" s="29">
        <v>18.371899999999997</v>
      </c>
      <c r="X90" s="29">
        <v>18.543600000000001</v>
      </c>
      <c r="Y90" s="29">
        <v>18.715299999999999</v>
      </c>
      <c r="Z90" s="29">
        <v>18.886999999999997</v>
      </c>
      <c r="AA90" s="29">
        <v>19.058699999999998</v>
      </c>
      <c r="AB90" s="29">
        <v>19.230399999999996</v>
      </c>
      <c r="AC90" s="29">
        <v>19.402100000000001</v>
      </c>
      <c r="AD90" s="29">
        <v>19.573799999999999</v>
      </c>
      <c r="AE90" s="29">
        <v>19.7455</v>
      </c>
      <c r="AF90" s="29">
        <v>19.917199999999998</v>
      </c>
      <c r="AG90" s="29">
        <v>20.088899999999999</v>
      </c>
      <c r="AH90" s="29">
        <v>20.2606</v>
      </c>
      <c r="AI90" s="29">
        <v>20.432299999999998</v>
      </c>
      <c r="AJ90" s="29">
        <v>20.603999999999999</v>
      </c>
      <c r="AK90" s="29">
        <v>20.775699999999997</v>
      </c>
      <c r="AL90" s="29">
        <v>20.947399999999998</v>
      </c>
      <c r="AM90" s="29">
        <v>21.1191</v>
      </c>
      <c r="AN90" s="29">
        <v>21.290799999999997</v>
      </c>
      <c r="AO90" s="30">
        <v>21.462499999999999</v>
      </c>
    </row>
    <row r="91" spans="1:41" ht="18.75" outlineLevel="1" x14ac:dyDescent="0.3">
      <c r="A91" s="10">
        <v>86</v>
      </c>
      <c r="B91" s="27" t="s">
        <v>129</v>
      </c>
      <c r="C91" s="28">
        <v>21.610799999999998</v>
      </c>
      <c r="D91" s="29">
        <v>21.970979999999994</v>
      </c>
      <c r="E91" s="36">
        <v>22.331160000000001</v>
      </c>
      <c r="F91" s="28">
        <v>16.208099999999998</v>
      </c>
      <c r="G91" s="29">
        <v>16.388189999999998</v>
      </c>
      <c r="H91" s="29">
        <v>16.568279999999998</v>
      </c>
      <c r="I91" s="29">
        <v>16.748369999999998</v>
      </c>
      <c r="J91" s="29">
        <v>16.928459999999998</v>
      </c>
      <c r="K91" s="29">
        <v>17.108549999999997</v>
      </c>
      <c r="L91" s="29">
        <v>17.288639999999997</v>
      </c>
      <c r="M91" s="29">
        <v>17.468729999999997</v>
      </c>
      <c r="N91" s="29">
        <v>17.648819999999997</v>
      </c>
      <c r="O91" s="29">
        <v>17.828909999999997</v>
      </c>
      <c r="P91" s="29">
        <v>18.008999999999997</v>
      </c>
      <c r="Q91" s="29">
        <v>18.189089999999997</v>
      </c>
      <c r="R91" s="29">
        <v>18.369179999999997</v>
      </c>
      <c r="S91" s="29">
        <v>18.54927</v>
      </c>
      <c r="T91" s="29">
        <v>18.729359999999996</v>
      </c>
      <c r="U91" s="29">
        <v>18.909449999999996</v>
      </c>
      <c r="V91" s="29">
        <v>19.089539999999996</v>
      </c>
      <c r="W91" s="29">
        <v>19.269629999999996</v>
      </c>
      <c r="X91" s="29">
        <v>19.449719999999999</v>
      </c>
      <c r="Y91" s="29">
        <v>19.629809999999999</v>
      </c>
      <c r="Z91" s="29">
        <v>19.809899999999995</v>
      </c>
      <c r="AA91" s="29">
        <v>19.989989999999995</v>
      </c>
      <c r="AB91" s="29">
        <v>20.170079999999995</v>
      </c>
      <c r="AC91" s="29">
        <v>20.350169999999999</v>
      </c>
      <c r="AD91" s="29">
        <v>20.530259999999998</v>
      </c>
      <c r="AE91" s="29">
        <v>20.710349999999998</v>
      </c>
      <c r="AF91" s="29">
        <v>20.890439999999995</v>
      </c>
      <c r="AG91" s="29">
        <v>21.070529999999994</v>
      </c>
      <c r="AH91" s="29">
        <v>21.250619999999998</v>
      </c>
      <c r="AI91" s="29">
        <v>21.430709999999998</v>
      </c>
      <c r="AJ91" s="29">
        <v>21.610799999999998</v>
      </c>
      <c r="AK91" s="29">
        <v>21.790889999999997</v>
      </c>
      <c r="AL91" s="29">
        <v>21.970979999999994</v>
      </c>
      <c r="AM91" s="29">
        <v>22.151069999999997</v>
      </c>
      <c r="AN91" s="29">
        <v>22.331159999999997</v>
      </c>
      <c r="AO91" s="30">
        <v>22.51125</v>
      </c>
    </row>
    <row r="92" spans="1:41" ht="18.75" outlineLevel="1" x14ac:dyDescent="0.3">
      <c r="A92" s="10">
        <v>87</v>
      </c>
      <c r="B92" s="27" t="s">
        <v>130</v>
      </c>
      <c r="C92" s="28">
        <v>25.045199999999998</v>
      </c>
      <c r="D92" s="29">
        <v>25.462619999999998</v>
      </c>
      <c r="E92" s="36">
        <v>25.880040000000001</v>
      </c>
      <c r="F92" s="28">
        <v>18.783899999999999</v>
      </c>
      <c r="G92" s="29">
        <v>18.992609999999999</v>
      </c>
      <c r="H92" s="29">
        <v>19.201319999999999</v>
      </c>
      <c r="I92" s="29">
        <v>19.410030000000003</v>
      </c>
      <c r="J92" s="29">
        <v>19.618739999999999</v>
      </c>
      <c r="K92" s="29">
        <v>19.827449999999999</v>
      </c>
      <c r="L92" s="29">
        <v>20.036159999999999</v>
      </c>
      <c r="M92" s="29">
        <v>20.244869999999999</v>
      </c>
      <c r="N92" s="29">
        <v>20.453580000000002</v>
      </c>
      <c r="O92" s="29">
        <v>20.662289999999999</v>
      </c>
      <c r="P92" s="29">
        <v>20.870999999999999</v>
      </c>
      <c r="Q92" s="29">
        <v>21.079709999999999</v>
      </c>
      <c r="R92" s="29">
        <v>21.288419999999999</v>
      </c>
      <c r="S92" s="29">
        <v>21.497130000000002</v>
      </c>
      <c r="T92" s="29">
        <v>21.705840000000002</v>
      </c>
      <c r="U92" s="29">
        <v>21.914549999999998</v>
      </c>
      <c r="V92" s="29">
        <v>22.123259999999998</v>
      </c>
      <c r="W92" s="29">
        <v>22.331969999999998</v>
      </c>
      <c r="X92" s="29">
        <v>22.540680000000002</v>
      </c>
      <c r="Y92" s="29">
        <v>22.749390000000002</v>
      </c>
      <c r="Z92" s="29">
        <v>22.958099999999998</v>
      </c>
      <c r="AA92" s="29">
        <v>23.166809999999998</v>
      </c>
      <c r="AB92" s="29">
        <v>23.375519999999998</v>
      </c>
      <c r="AC92" s="29">
        <v>23.584230000000002</v>
      </c>
      <c r="AD92" s="29">
        <v>23.792940000000002</v>
      </c>
      <c r="AE92" s="29">
        <v>24.001649999999998</v>
      </c>
      <c r="AF92" s="29">
        <v>24.210359999999998</v>
      </c>
      <c r="AG92" s="29">
        <v>24.419069999999998</v>
      </c>
      <c r="AH92" s="29">
        <v>24.627780000000001</v>
      </c>
      <c r="AI92" s="29">
        <v>24.836490000000001</v>
      </c>
      <c r="AJ92" s="29">
        <v>25.045200000000001</v>
      </c>
      <c r="AK92" s="29">
        <v>25.253909999999998</v>
      </c>
      <c r="AL92" s="29">
        <v>25.462619999999998</v>
      </c>
      <c r="AM92" s="29">
        <v>25.671330000000001</v>
      </c>
      <c r="AN92" s="29">
        <v>25.880040000000001</v>
      </c>
      <c r="AO92" s="30">
        <v>26.088750000000001</v>
      </c>
    </row>
    <row r="93" spans="1:41" ht="18.75" outlineLevel="1" x14ac:dyDescent="0.3">
      <c r="A93" s="10">
        <v>88</v>
      </c>
      <c r="B93" s="27" t="s">
        <v>145</v>
      </c>
      <c r="C93" s="28">
        <v>27.604800000000004</v>
      </c>
      <c r="D93" s="29">
        <v>28.064880000000002</v>
      </c>
      <c r="E93" s="36">
        <v>28.524960000000004</v>
      </c>
      <c r="F93" s="28">
        <v>20.703600000000002</v>
      </c>
      <c r="G93" s="29">
        <v>20.93364</v>
      </c>
      <c r="H93" s="29">
        <v>21.163679999999999</v>
      </c>
      <c r="I93" s="29">
        <v>21.393720000000005</v>
      </c>
      <c r="J93" s="29">
        <v>21.623760000000004</v>
      </c>
      <c r="K93" s="29">
        <v>21.853800000000003</v>
      </c>
      <c r="L93" s="29">
        <v>22.083840000000002</v>
      </c>
      <c r="M93" s="29">
        <v>22.313880000000001</v>
      </c>
      <c r="N93" s="29">
        <v>22.543920000000004</v>
      </c>
      <c r="O93" s="29">
        <v>22.773960000000002</v>
      </c>
      <c r="P93" s="29">
        <v>23.004000000000001</v>
      </c>
      <c r="Q93" s="29">
        <v>23.23404</v>
      </c>
      <c r="R93" s="29">
        <v>23.464079999999999</v>
      </c>
      <c r="S93" s="29">
        <v>23.694120000000005</v>
      </c>
      <c r="T93" s="29">
        <v>23.924160000000004</v>
      </c>
      <c r="U93" s="29">
        <v>24.154200000000003</v>
      </c>
      <c r="V93" s="29">
        <v>24.384240000000002</v>
      </c>
      <c r="W93" s="29">
        <v>24.614280000000001</v>
      </c>
      <c r="X93" s="29">
        <v>24.844320000000003</v>
      </c>
      <c r="Y93" s="29">
        <v>25.074360000000002</v>
      </c>
      <c r="Z93" s="29">
        <v>25.304400000000001</v>
      </c>
      <c r="AA93" s="29">
        <v>25.53444</v>
      </c>
      <c r="AB93" s="29">
        <v>25.764480000000002</v>
      </c>
      <c r="AC93" s="29">
        <v>25.994520000000005</v>
      </c>
      <c r="AD93" s="29">
        <v>26.224560000000004</v>
      </c>
      <c r="AE93" s="29">
        <v>26.454600000000003</v>
      </c>
      <c r="AF93" s="29">
        <v>26.684640000000002</v>
      </c>
      <c r="AG93" s="29">
        <v>26.914680000000001</v>
      </c>
      <c r="AH93" s="29">
        <v>27.144720000000003</v>
      </c>
      <c r="AI93" s="29">
        <v>27.374760000000002</v>
      </c>
      <c r="AJ93" s="29">
        <v>27.604800000000004</v>
      </c>
      <c r="AK93" s="29">
        <v>27.834840000000003</v>
      </c>
      <c r="AL93" s="29">
        <v>28.064880000000002</v>
      </c>
      <c r="AM93" s="29">
        <v>28.294920000000005</v>
      </c>
      <c r="AN93" s="29">
        <v>28.524960000000004</v>
      </c>
      <c r="AO93" s="30">
        <v>28.754999999999999</v>
      </c>
    </row>
    <row r="94" spans="1:41" ht="19.5" outlineLevel="1" thickBot="1" x14ac:dyDescent="0.35">
      <c r="A94" s="10">
        <v>89</v>
      </c>
      <c r="B94" s="31" t="s">
        <v>132</v>
      </c>
      <c r="C94" s="28">
        <v>31.406400000000001</v>
      </c>
      <c r="D94" s="29">
        <v>31.929839999999999</v>
      </c>
      <c r="E94" s="36">
        <v>32.453280000000007</v>
      </c>
      <c r="F94" s="28">
        <v>23.554800000000004</v>
      </c>
      <c r="G94" s="29">
        <v>23.816520000000004</v>
      </c>
      <c r="H94" s="29">
        <v>24.078240000000001</v>
      </c>
      <c r="I94" s="29">
        <v>24.339960000000005</v>
      </c>
      <c r="J94" s="29">
        <v>24.601680000000005</v>
      </c>
      <c r="K94" s="29">
        <v>24.863400000000006</v>
      </c>
      <c r="L94" s="29">
        <v>25.125120000000003</v>
      </c>
      <c r="M94" s="29">
        <v>25.386840000000003</v>
      </c>
      <c r="N94" s="29">
        <v>25.648560000000007</v>
      </c>
      <c r="O94" s="29">
        <v>25.910280000000004</v>
      </c>
      <c r="P94" s="29">
        <v>26.172000000000004</v>
      </c>
      <c r="Q94" s="29">
        <v>26.433720000000005</v>
      </c>
      <c r="R94" s="29">
        <v>26.695440000000001</v>
      </c>
      <c r="S94" s="29">
        <v>26.957160000000005</v>
      </c>
      <c r="T94" s="29">
        <v>27.218880000000006</v>
      </c>
      <c r="U94" s="29">
        <v>27.480600000000003</v>
      </c>
      <c r="V94" s="29">
        <v>27.742320000000003</v>
      </c>
      <c r="W94" s="29">
        <v>28.004040000000003</v>
      </c>
      <c r="X94" s="29">
        <v>28.265760000000007</v>
      </c>
      <c r="Y94" s="29">
        <v>28.527480000000004</v>
      </c>
      <c r="Z94" s="29">
        <v>28.789200000000005</v>
      </c>
      <c r="AA94" s="29">
        <v>29.050920000000005</v>
      </c>
      <c r="AB94" s="29">
        <v>29.312640000000002</v>
      </c>
      <c r="AC94" s="29">
        <v>29.574360000000006</v>
      </c>
      <c r="AD94" s="29">
        <v>29.836080000000006</v>
      </c>
      <c r="AE94" s="29">
        <v>30.097800000000007</v>
      </c>
      <c r="AF94" s="29">
        <v>30.359520000000003</v>
      </c>
      <c r="AG94" s="29">
        <v>30.621240000000004</v>
      </c>
      <c r="AH94" s="29">
        <v>30.882960000000008</v>
      </c>
      <c r="AI94" s="29">
        <v>31.144680000000005</v>
      </c>
      <c r="AJ94" s="29">
        <v>31.406400000000005</v>
      </c>
      <c r="AK94" s="29">
        <v>31.668120000000005</v>
      </c>
      <c r="AL94" s="29">
        <v>31.929840000000002</v>
      </c>
      <c r="AM94" s="29">
        <v>32.19156000000001</v>
      </c>
      <c r="AN94" s="29">
        <v>32.453280000000007</v>
      </c>
      <c r="AO94" s="30">
        <v>32.715000000000003</v>
      </c>
    </row>
    <row r="95" spans="1:41" ht="18.75" outlineLevel="1" x14ac:dyDescent="0.3">
      <c r="A95" s="10">
        <v>90</v>
      </c>
      <c r="B95" s="37" t="s">
        <v>44</v>
      </c>
      <c r="C95" s="28">
        <v>11.016</v>
      </c>
      <c r="D95" s="29">
        <v>11.1996</v>
      </c>
      <c r="E95" s="36">
        <v>11.3832</v>
      </c>
      <c r="F95" s="28">
        <v>8.2620000000000005</v>
      </c>
      <c r="G95" s="29">
        <v>8.3537999999999997</v>
      </c>
      <c r="H95" s="29">
        <v>8.4455999999999989</v>
      </c>
      <c r="I95" s="29">
        <v>8.5374000000000017</v>
      </c>
      <c r="J95" s="29">
        <v>8.6292000000000009</v>
      </c>
      <c r="K95" s="29">
        <v>8.7210000000000001</v>
      </c>
      <c r="L95" s="29">
        <v>8.8127999999999993</v>
      </c>
      <c r="M95" s="29">
        <v>8.9046000000000003</v>
      </c>
      <c r="N95" s="29">
        <v>8.9964000000000013</v>
      </c>
      <c r="O95" s="29">
        <v>9.0882000000000005</v>
      </c>
      <c r="P95" s="29">
        <v>9.18</v>
      </c>
      <c r="Q95" s="29">
        <v>9.2718000000000007</v>
      </c>
      <c r="R95" s="29">
        <v>9.3635999999999999</v>
      </c>
      <c r="S95" s="29">
        <v>9.4554000000000009</v>
      </c>
      <c r="T95" s="29">
        <v>9.5472000000000001</v>
      </c>
      <c r="U95" s="29">
        <v>9.6390000000000011</v>
      </c>
      <c r="V95" s="29">
        <v>9.7308000000000003</v>
      </c>
      <c r="W95" s="29">
        <v>9.8225999999999996</v>
      </c>
      <c r="X95" s="29">
        <v>9.9144000000000005</v>
      </c>
      <c r="Y95" s="29">
        <v>10.006200000000002</v>
      </c>
      <c r="Z95" s="29">
        <v>10.098000000000001</v>
      </c>
      <c r="AA95" s="29">
        <v>10.1898</v>
      </c>
      <c r="AB95" s="29">
        <v>10.281599999999999</v>
      </c>
      <c r="AC95" s="29">
        <v>10.373400000000002</v>
      </c>
      <c r="AD95" s="29">
        <v>10.465200000000001</v>
      </c>
      <c r="AE95" s="29">
        <v>10.557</v>
      </c>
      <c r="AF95" s="29">
        <v>10.6488</v>
      </c>
      <c r="AG95" s="29">
        <v>10.740600000000001</v>
      </c>
      <c r="AH95" s="29">
        <v>10.832400000000002</v>
      </c>
      <c r="AI95" s="29">
        <v>10.924200000000001</v>
      </c>
      <c r="AJ95" s="29">
        <v>11.016</v>
      </c>
      <c r="AK95" s="29">
        <v>11.107800000000001</v>
      </c>
      <c r="AL95" s="29">
        <v>11.1996</v>
      </c>
      <c r="AM95" s="29">
        <v>11.291400000000001</v>
      </c>
      <c r="AN95" s="29">
        <v>11.3832</v>
      </c>
      <c r="AO95" s="30">
        <v>11.475</v>
      </c>
    </row>
    <row r="96" spans="1:41" ht="18.75" outlineLevel="1" x14ac:dyDescent="0.3">
      <c r="A96" s="10">
        <v>91</v>
      </c>
      <c r="B96" s="27" t="s">
        <v>45</v>
      </c>
      <c r="C96" s="28">
        <v>13.968</v>
      </c>
      <c r="D96" s="29">
        <v>14.200799999999997</v>
      </c>
      <c r="E96" s="36">
        <v>14.4336</v>
      </c>
      <c r="F96" s="28">
        <v>10.476000000000001</v>
      </c>
      <c r="G96" s="29">
        <v>10.592400000000001</v>
      </c>
      <c r="H96" s="29">
        <v>10.7088</v>
      </c>
      <c r="I96" s="29">
        <v>10.825200000000002</v>
      </c>
      <c r="J96" s="29">
        <v>10.941600000000001</v>
      </c>
      <c r="K96" s="29">
        <v>11.058000000000002</v>
      </c>
      <c r="L96" s="29">
        <v>11.1744</v>
      </c>
      <c r="M96" s="29">
        <v>11.290800000000001</v>
      </c>
      <c r="N96" s="29">
        <v>11.407200000000003</v>
      </c>
      <c r="O96" s="29">
        <v>11.523600000000002</v>
      </c>
      <c r="P96" s="29">
        <v>11.64</v>
      </c>
      <c r="Q96" s="29">
        <v>11.756400000000001</v>
      </c>
      <c r="R96" s="29">
        <v>11.8728</v>
      </c>
      <c r="S96" s="29">
        <v>11.989200000000002</v>
      </c>
      <c r="T96" s="29">
        <v>12.105600000000003</v>
      </c>
      <c r="U96" s="29">
        <v>12.222000000000001</v>
      </c>
      <c r="V96" s="29">
        <v>12.338400000000002</v>
      </c>
      <c r="W96" s="29">
        <v>12.454800000000001</v>
      </c>
      <c r="X96" s="29">
        <v>12.571200000000003</v>
      </c>
      <c r="Y96" s="29">
        <v>12.687600000000002</v>
      </c>
      <c r="Z96" s="29">
        <v>12.804000000000002</v>
      </c>
      <c r="AA96" s="29">
        <v>12.920400000000001</v>
      </c>
      <c r="AB96" s="29">
        <v>13.036800000000001</v>
      </c>
      <c r="AC96" s="29">
        <v>13.153200000000002</v>
      </c>
      <c r="AD96" s="29">
        <v>13.269600000000002</v>
      </c>
      <c r="AE96" s="29">
        <v>13.386000000000001</v>
      </c>
      <c r="AF96" s="29">
        <v>13.502400000000002</v>
      </c>
      <c r="AG96" s="29">
        <v>13.6188</v>
      </c>
      <c r="AH96" s="29">
        <v>13.735200000000003</v>
      </c>
      <c r="AI96" s="29">
        <v>13.851600000000003</v>
      </c>
      <c r="AJ96" s="29">
        <v>13.968000000000002</v>
      </c>
      <c r="AK96" s="29">
        <v>14.0844</v>
      </c>
      <c r="AL96" s="29">
        <v>14.200800000000001</v>
      </c>
      <c r="AM96" s="29">
        <v>14.317200000000003</v>
      </c>
      <c r="AN96" s="29">
        <v>14.433600000000002</v>
      </c>
      <c r="AO96" s="30">
        <v>14.55</v>
      </c>
    </row>
    <row r="97" spans="1:41" ht="18.75" outlineLevel="1" x14ac:dyDescent="0.3">
      <c r="A97" s="10">
        <v>92</v>
      </c>
      <c r="B97" s="27" t="s">
        <v>46</v>
      </c>
      <c r="C97" s="28">
        <v>16.920000000000002</v>
      </c>
      <c r="D97" s="29">
        <v>17.202000000000002</v>
      </c>
      <c r="E97" s="36">
        <v>17.484000000000002</v>
      </c>
      <c r="F97" s="28">
        <v>12.69</v>
      </c>
      <c r="G97" s="29">
        <v>12.831</v>
      </c>
      <c r="H97" s="29">
        <v>12.971999999999998</v>
      </c>
      <c r="I97" s="29">
        <v>13.113</v>
      </c>
      <c r="J97" s="29">
        <v>13.254</v>
      </c>
      <c r="K97" s="29">
        <v>13.395</v>
      </c>
      <c r="L97" s="29">
        <v>13.536</v>
      </c>
      <c r="M97" s="29">
        <v>13.676999999999998</v>
      </c>
      <c r="N97" s="29">
        <v>13.818</v>
      </c>
      <c r="O97" s="29">
        <v>13.959</v>
      </c>
      <c r="P97" s="29">
        <v>14.1</v>
      </c>
      <c r="Q97" s="29">
        <v>14.240999999999998</v>
      </c>
      <c r="R97" s="29">
        <v>14.381999999999998</v>
      </c>
      <c r="S97" s="29">
        <v>14.523</v>
      </c>
      <c r="T97" s="29">
        <v>14.664</v>
      </c>
      <c r="U97" s="29">
        <v>14.805</v>
      </c>
      <c r="V97" s="29">
        <v>14.945999999999998</v>
      </c>
      <c r="W97" s="29">
        <v>15.086999999999998</v>
      </c>
      <c r="X97" s="29">
        <v>15.228</v>
      </c>
      <c r="Y97" s="29">
        <v>15.369</v>
      </c>
      <c r="Z97" s="29">
        <v>15.51</v>
      </c>
      <c r="AA97" s="29">
        <v>15.650999999999998</v>
      </c>
      <c r="AB97" s="29">
        <v>15.791999999999998</v>
      </c>
      <c r="AC97" s="29">
        <v>15.933</v>
      </c>
      <c r="AD97" s="29">
        <v>16.073999999999998</v>
      </c>
      <c r="AE97" s="29">
        <v>16.215</v>
      </c>
      <c r="AF97" s="29">
        <v>16.355999999999998</v>
      </c>
      <c r="AG97" s="29">
        <v>16.496999999999996</v>
      </c>
      <c r="AH97" s="29">
        <v>16.638000000000002</v>
      </c>
      <c r="AI97" s="29">
        <v>16.779</v>
      </c>
      <c r="AJ97" s="29">
        <v>16.919999999999998</v>
      </c>
      <c r="AK97" s="29">
        <v>17.061</v>
      </c>
      <c r="AL97" s="29">
        <v>17.201999999999998</v>
      </c>
      <c r="AM97" s="29">
        <v>17.343</v>
      </c>
      <c r="AN97" s="29">
        <v>17.483999999999998</v>
      </c>
      <c r="AO97" s="30">
        <v>17.625</v>
      </c>
    </row>
    <row r="98" spans="1:41" ht="18.75" outlineLevel="1" x14ac:dyDescent="0.3">
      <c r="A98" s="10">
        <v>93</v>
      </c>
      <c r="B98" s="27" t="s">
        <v>47</v>
      </c>
      <c r="C98" s="28">
        <v>11.481599999999998</v>
      </c>
      <c r="D98" s="29">
        <v>11.672959999999998</v>
      </c>
      <c r="E98" s="36">
        <v>11.864319999999999</v>
      </c>
      <c r="F98" s="28">
        <v>8.6111999999999984</v>
      </c>
      <c r="G98" s="29">
        <v>8.7068799999999982</v>
      </c>
      <c r="H98" s="29">
        <v>8.8025599999999979</v>
      </c>
      <c r="I98" s="29">
        <v>8.8982399999999995</v>
      </c>
      <c r="J98" s="29">
        <v>8.9939199999999992</v>
      </c>
      <c r="K98" s="29">
        <v>9.089599999999999</v>
      </c>
      <c r="L98" s="29">
        <v>9.1852799999999988</v>
      </c>
      <c r="M98" s="29">
        <v>9.2809599999999985</v>
      </c>
      <c r="N98" s="29">
        <v>9.3766400000000001</v>
      </c>
      <c r="O98" s="29">
        <v>9.4723199999999999</v>
      </c>
      <c r="P98" s="29">
        <v>9.5679999999999978</v>
      </c>
      <c r="Q98" s="29">
        <v>9.6636799999999976</v>
      </c>
      <c r="R98" s="29">
        <v>9.7593599999999974</v>
      </c>
      <c r="S98" s="29">
        <v>9.8550399999999989</v>
      </c>
      <c r="T98" s="29">
        <v>9.9507199999999987</v>
      </c>
      <c r="U98" s="29">
        <v>10.046399999999998</v>
      </c>
      <c r="V98" s="29">
        <v>10.142079999999998</v>
      </c>
      <c r="W98" s="29">
        <v>10.237759999999998</v>
      </c>
      <c r="X98" s="29">
        <v>10.33344</v>
      </c>
      <c r="Y98" s="29">
        <v>10.429119999999999</v>
      </c>
      <c r="Z98" s="29">
        <v>10.524799999999999</v>
      </c>
      <c r="AA98" s="29">
        <v>10.620479999999999</v>
      </c>
      <c r="AB98" s="29">
        <v>10.716159999999999</v>
      </c>
      <c r="AC98" s="29">
        <v>10.81184</v>
      </c>
      <c r="AD98" s="29">
        <v>10.907519999999998</v>
      </c>
      <c r="AE98" s="29">
        <v>11.003199999999998</v>
      </c>
      <c r="AF98" s="29">
        <v>11.098879999999998</v>
      </c>
      <c r="AG98" s="29">
        <v>11.194559999999997</v>
      </c>
      <c r="AH98" s="29">
        <v>11.290239999999999</v>
      </c>
      <c r="AI98" s="29">
        <v>11.385919999999999</v>
      </c>
      <c r="AJ98" s="29">
        <v>11.481599999999998</v>
      </c>
      <c r="AK98" s="29">
        <v>11.577279999999998</v>
      </c>
      <c r="AL98" s="29">
        <v>11.672959999999998</v>
      </c>
      <c r="AM98" s="29">
        <v>11.76864</v>
      </c>
      <c r="AN98" s="29">
        <v>11.864319999999999</v>
      </c>
      <c r="AO98" s="30">
        <v>11.96</v>
      </c>
    </row>
    <row r="99" spans="1:41" ht="18.75" outlineLevel="1" x14ac:dyDescent="0.3">
      <c r="A99" s="10">
        <v>94</v>
      </c>
      <c r="B99" s="27" t="s">
        <v>48</v>
      </c>
      <c r="C99" s="28">
        <v>13.7592</v>
      </c>
      <c r="D99" s="29">
        <v>13.988519999999999</v>
      </c>
      <c r="E99" s="36">
        <v>14.217840000000002</v>
      </c>
      <c r="F99" s="28">
        <v>10.319400000000002</v>
      </c>
      <c r="G99" s="29">
        <v>10.434060000000002</v>
      </c>
      <c r="H99" s="29">
        <v>10.548720000000001</v>
      </c>
      <c r="I99" s="29">
        <v>10.663380000000004</v>
      </c>
      <c r="J99" s="29">
        <v>10.778040000000003</v>
      </c>
      <c r="K99" s="29">
        <v>10.892700000000003</v>
      </c>
      <c r="L99" s="29">
        <v>11.007360000000002</v>
      </c>
      <c r="M99" s="29">
        <v>11.122020000000003</v>
      </c>
      <c r="N99" s="29">
        <v>11.236680000000003</v>
      </c>
      <c r="O99" s="29">
        <v>11.351340000000004</v>
      </c>
      <c r="P99" s="29">
        <v>11.466000000000003</v>
      </c>
      <c r="Q99" s="29">
        <v>11.580660000000002</v>
      </c>
      <c r="R99" s="29">
        <v>11.695320000000002</v>
      </c>
      <c r="S99" s="29">
        <v>11.809980000000003</v>
      </c>
      <c r="T99" s="29">
        <v>11.924640000000004</v>
      </c>
      <c r="U99" s="29">
        <v>12.039300000000003</v>
      </c>
      <c r="V99" s="29">
        <v>12.153960000000003</v>
      </c>
      <c r="W99" s="29">
        <v>12.268620000000002</v>
      </c>
      <c r="X99" s="29">
        <v>12.383280000000005</v>
      </c>
      <c r="Y99" s="29">
        <v>12.497940000000003</v>
      </c>
      <c r="Z99" s="29">
        <v>12.612600000000004</v>
      </c>
      <c r="AA99" s="29">
        <v>12.727260000000003</v>
      </c>
      <c r="AB99" s="29">
        <v>12.841920000000002</v>
      </c>
      <c r="AC99" s="29">
        <v>12.956580000000004</v>
      </c>
      <c r="AD99" s="29">
        <v>13.071240000000003</v>
      </c>
      <c r="AE99" s="29">
        <v>13.185900000000004</v>
      </c>
      <c r="AF99" s="29">
        <v>13.300560000000003</v>
      </c>
      <c r="AG99" s="29">
        <v>13.415220000000003</v>
      </c>
      <c r="AH99" s="29">
        <v>13.529880000000004</v>
      </c>
      <c r="AI99" s="29">
        <v>13.644540000000005</v>
      </c>
      <c r="AJ99" s="29">
        <v>13.759200000000003</v>
      </c>
      <c r="AK99" s="29">
        <v>13.873860000000002</v>
      </c>
      <c r="AL99" s="29">
        <v>13.988520000000003</v>
      </c>
      <c r="AM99" s="29">
        <v>14.103180000000004</v>
      </c>
      <c r="AN99" s="29">
        <v>14.217840000000004</v>
      </c>
      <c r="AO99" s="30">
        <v>14.332500000000001</v>
      </c>
    </row>
    <row r="100" spans="1:41" ht="18.75" outlineLevel="1" x14ac:dyDescent="0.3">
      <c r="A100" s="10">
        <v>95</v>
      </c>
      <c r="B100" s="27" t="s">
        <v>49</v>
      </c>
      <c r="C100" s="28">
        <v>16.785599999999999</v>
      </c>
      <c r="D100" s="29">
        <v>17.065359999999998</v>
      </c>
      <c r="E100" s="36">
        <v>17.345119999999998</v>
      </c>
      <c r="F100" s="28">
        <v>12.589199999999998</v>
      </c>
      <c r="G100" s="29">
        <v>12.729079999999998</v>
      </c>
      <c r="H100" s="29">
        <v>12.868959999999998</v>
      </c>
      <c r="I100" s="29">
        <v>13.008839999999999</v>
      </c>
      <c r="J100" s="29">
        <v>13.148719999999999</v>
      </c>
      <c r="K100" s="29">
        <v>13.288599999999999</v>
      </c>
      <c r="L100" s="29">
        <v>13.428479999999999</v>
      </c>
      <c r="M100" s="29">
        <v>13.568359999999997</v>
      </c>
      <c r="N100" s="29">
        <v>13.70824</v>
      </c>
      <c r="O100" s="29">
        <v>13.848119999999998</v>
      </c>
      <c r="P100" s="29">
        <v>13.987999999999998</v>
      </c>
      <c r="Q100" s="29">
        <v>14.127879999999998</v>
      </c>
      <c r="R100" s="29">
        <v>14.267759999999997</v>
      </c>
      <c r="S100" s="29">
        <v>14.407639999999999</v>
      </c>
      <c r="T100" s="29">
        <v>14.547519999999999</v>
      </c>
      <c r="U100" s="29">
        <v>14.687399999999998</v>
      </c>
      <c r="V100" s="29">
        <v>14.827279999999998</v>
      </c>
      <c r="W100" s="29">
        <v>14.967159999999996</v>
      </c>
      <c r="X100" s="29">
        <v>15.10704</v>
      </c>
      <c r="Y100" s="29">
        <v>15.246919999999999</v>
      </c>
      <c r="Z100" s="29">
        <v>15.386799999999997</v>
      </c>
      <c r="AA100" s="29">
        <v>15.526679999999997</v>
      </c>
      <c r="AB100" s="29">
        <v>15.666559999999997</v>
      </c>
      <c r="AC100" s="29">
        <v>15.806439999999998</v>
      </c>
      <c r="AD100" s="29">
        <v>15.946319999999998</v>
      </c>
      <c r="AE100" s="29">
        <v>16.086199999999998</v>
      </c>
      <c r="AF100" s="29">
        <v>16.226079999999996</v>
      </c>
      <c r="AG100" s="29">
        <v>16.365959999999998</v>
      </c>
      <c r="AH100" s="29">
        <v>16.505839999999999</v>
      </c>
      <c r="AI100" s="29">
        <v>16.645719999999997</v>
      </c>
      <c r="AJ100" s="29">
        <v>16.785599999999999</v>
      </c>
      <c r="AK100" s="29">
        <v>16.925479999999997</v>
      </c>
      <c r="AL100" s="29">
        <v>17.065359999999998</v>
      </c>
      <c r="AM100" s="29">
        <v>17.20524</v>
      </c>
      <c r="AN100" s="29">
        <v>17.345119999999998</v>
      </c>
      <c r="AO100" s="30">
        <v>17.484999999999999</v>
      </c>
    </row>
    <row r="101" spans="1:41" ht="18.75" outlineLevel="1" x14ac:dyDescent="0.3">
      <c r="A101" s="10">
        <v>96</v>
      </c>
      <c r="B101" s="27" t="s">
        <v>50</v>
      </c>
      <c r="C101" s="28">
        <v>19.382399999999997</v>
      </c>
      <c r="D101" s="29">
        <v>19.705439999999996</v>
      </c>
      <c r="E101" s="36">
        <v>20.028479999999998</v>
      </c>
      <c r="F101" s="28">
        <v>14.536799999999999</v>
      </c>
      <c r="G101" s="29">
        <v>14.698319999999999</v>
      </c>
      <c r="H101" s="29">
        <v>14.859839999999998</v>
      </c>
      <c r="I101" s="29">
        <v>15.021360000000001</v>
      </c>
      <c r="J101" s="29">
        <v>15.182880000000001</v>
      </c>
      <c r="K101" s="29">
        <v>15.3444</v>
      </c>
      <c r="L101" s="29">
        <v>15.50592</v>
      </c>
      <c r="M101" s="29">
        <v>15.667439999999999</v>
      </c>
      <c r="N101" s="29">
        <v>15.82896</v>
      </c>
      <c r="O101" s="29">
        <v>15.99048</v>
      </c>
      <c r="P101" s="29">
        <v>16.152000000000001</v>
      </c>
      <c r="Q101" s="29">
        <v>16.31352</v>
      </c>
      <c r="R101" s="29">
        <v>16.47504</v>
      </c>
      <c r="S101" s="29">
        <v>16.636559999999999</v>
      </c>
      <c r="T101" s="29">
        <v>16.798079999999999</v>
      </c>
      <c r="U101" s="29">
        <v>16.959599999999998</v>
      </c>
      <c r="V101" s="29">
        <v>17.121119999999998</v>
      </c>
      <c r="W101" s="29">
        <v>17.282639999999997</v>
      </c>
      <c r="X101" s="29">
        <v>17.44416</v>
      </c>
      <c r="Y101" s="29">
        <v>17.60568</v>
      </c>
      <c r="Z101" s="29">
        <v>17.767199999999999</v>
      </c>
      <c r="AA101" s="29">
        <v>17.928719999999998</v>
      </c>
      <c r="AB101" s="29">
        <v>18.090239999999998</v>
      </c>
      <c r="AC101" s="29">
        <v>18.251760000000001</v>
      </c>
      <c r="AD101" s="29">
        <v>18.41328</v>
      </c>
      <c r="AE101" s="29">
        <v>18.5748</v>
      </c>
      <c r="AF101" s="29">
        <v>18.736319999999999</v>
      </c>
      <c r="AG101" s="29">
        <v>18.897839999999999</v>
      </c>
      <c r="AH101" s="29">
        <v>19.059360000000002</v>
      </c>
      <c r="AI101" s="29">
        <v>19.220880000000001</v>
      </c>
      <c r="AJ101" s="29">
        <v>19.382400000000001</v>
      </c>
      <c r="AK101" s="29">
        <v>19.54392</v>
      </c>
      <c r="AL101" s="29">
        <v>19.705439999999999</v>
      </c>
      <c r="AM101" s="29">
        <v>19.866960000000002</v>
      </c>
      <c r="AN101" s="29">
        <v>20.028480000000002</v>
      </c>
      <c r="AO101" s="30">
        <v>20.189999999999998</v>
      </c>
    </row>
    <row r="102" spans="1:41" ht="18.75" outlineLevel="1" x14ac:dyDescent="0.3">
      <c r="A102" s="10">
        <v>97</v>
      </c>
      <c r="B102" s="27" t="s">
        <v>51</v>
      </c>
      <c r="C102" s="28">
        <v>23.294400000000003</v>
      </c>
      <c r="D102" s="29">
        <v>23.682640000000003</v>
      </c>
      <c r="E102" s="36">
        <v>24.070880000000002</v>
      </c>
      <c r="F102" s="28">
        <v>17.470800000000001</v>
      </c>
      <c r="G102" s="29">
        <v>17.664919999999999</v>
      </c>
      <c r="H102" s="29">
        <v>17.85904</v>
      </c>
      <c r="I102" s="29">
        <v>18.053160000000002</v>
      </c>
      <c r="J102" s="29">
        <v>18.24728</v>
      </c>
      <c r="K102" s="29">
        <v>18.441400000000002</v>
      </c>
      <c r="L102" s="29">
        <v>18.63552</v>
      </c>
      <c r="M102" s="29">
        <v>18.829639999999998</v>
      </c>
      <c r="N102" s="29">
        <v>19.023760000000003</v>
      </c>
      <c r="O102" s="29">
        <v>19.217880000000001</v>
      </c>
      <c r="P102" s="29">
        <v>19.411999999999999</v>
      </c>
      <c r="Q102" s="29">
        <v>19.606120000000001</v>
      </c>
      <c r="R102" s="29">
        <v>19.800239999999999</v>
      </c>
      <c r="S102" s="29">
        <v>19.99436</v>
      </c>
      <c r="T102" s="29">
        <v>20.188480000000002</v>
      </c>
      <c r="U102" s="29">
        <v>20.3826</v>
      </c>
      <c r="V102" s="29">
        <v>20.576719999999998</v>
      </c>
      <c r="W102" s="29">
        <v>20.77084</v>
      </c>
      <c r="X102" s="29">
        <v>20.964960000000001</v>
      </c>
      <c r="Y102" s="29">
        <v>21.159079999999999</v>
      </c>
      <c r="Z102" s="29">
        <v>21.353200000000001</v>
      </c>
      <c r="AA102" s="29">
        <v>21.547319999999999</v>
      </c>
      <c r="AB102" s="29">
        <v>21.741440000000001</v>
      </c>
      <c r="AC102" s="29">
        <v>21.935560000000002</v>
      </c>
      <c r="AD102" s="29">
        <v>22.12968</v>
      </c>
      <c r="AE102" s="29">
        <v>22.323800000000002</v>
      </c>
      <c r="AF102" s="29">
        <v>22.51792</v>
      </c>
      <c r="AG102" s="29">
        <v>22.712039999999998</v>
      </c>
      <c r="AH102" s="29">
        <v>22.906160000000003</v>
      </c>
      <c r="AI102" s="29">
        <v>23.100280000000001</v>
      </c>
      <c r="AJ102" s="29">
        <v>23.2944</v>
      </c>
      <c r="AK102" s="29">
        <v>23.488520000000001</v>
      </c>
      <c r="AL102" s="29">
        <v>23.682639999999999</v>
      </c>
      <c r="AM102" s="29">
        <v>23.876760000000001</v>
      </c>
      <c r="AN102" s="29">
        <v>24.070880000000002</v>
      </c>
      <c r="AO102" s="30">
        <v>24.265000000000001</v>
      </c>
    </row>
    <row r="103" spans="1:41" ht="18.75" outlineLevel="1" x14ac:dyDescent="0.3">
      <c r="A103" s="10">
        <v>98</v>
      </c>
      <c r="B103" s="27" t="s">
        <v>52</v>
      </c>
      <c r="C103" s="28">
        <v>28.897199999999998</v>
      </c>
      <c r="D103" s="29">
        <v>29.378819999999994</v>
      </c>
      <c r="E103" s="36">
        <v>29.860439999999997</v>
      </c>
      <c r="F103" s="28">
        <v>21.672899999999998</v>
      </c>
      <c r="G103" s="29">
        <v>21.913709999999995</v>
      </c>
      <c r="H103" s="29">
        <v>22.154519999999994</v>
      </c>
      <c r="I103" s="29">
        <v>22.395329999999998</v>
      </c>
      <c r="J103" s="29">
        <v>22.636139999999997</v>
      </c>
      <c r="K103" s="29">
        <v>22.876949999999997</v>
      </c>
      <c r="L103" s="29">
        <v>23.117759999999997</v>
      </c>
      <c r="M103" s="29">
        <v>23.358569999999997</v>
      </c>
      <c r="N103" s="29">
        <v>23.59938</v>
      </c>
      <c r="O103" s="29">
        <v>23.840189999999996</v>
      </c>
      <c r="P103" s="29">
        <v>24.080999999999996</v>
      </c>
      <c r="Q103" s="29">
        <v>24.321809999999996</v>
      </c>
      <c r="R103" s="29">
        <v>24.562619999999995</v>
      </c>
      <c r="S103" s="29">
        <v>24.803429999999999</v>
      </c>
      <c r="T103" s="29">
        <v>25.044239999999999</v>
      </c>
      <c r="U103" s="29">
        <v>25.285049999999998</v>
      </c>
      <c r="V103" s="29">
        <v>25.525859999999994</v>
      </c>
      <c r="W103" s="29">
        <v>25.766669999999994</v>
      </c>
      <c r="X103" s="29">
        <v>26.007479999999997</v>
      </c>
      <c r="Y103" s="29">
        <v>26.248289999999997</v>
      </c>
      <c r="Z103" s="29">
        <v>26.489099999999997</v>
      </c>
      <c r="AA103" s="29">
        <v>26.729909999999997</v>
      </c>
      <c r="AB103" s="29">
        <v>26.970719999999996</v>
      </c>
      <c r="AC103" s="29">
        <v>27.21153</v>
      </c>
      <c r="AD103" s="29">
        <v>27.452339999999996</v>
      </c>
      <c r="AE103" s="29">
        <v>27.693149999999996</v>
      </c>
      <c r="AF103" s="29">
        <v>27.933959999999995</v>
      </c>
      <c r="AG103" s="29">
        <v>28.174769999999995</v>
      </c>
      <c r="AH103" s="29">
        <v>28.415579999999999</v>
      </c>
      <c r="AI103" s="29">
        <v>28.656389999999998</v>
      </c>
      <c r="AJ103" s="29">
        <v>28.897199999999998</v>
      </c>
      <c r="AK103" s="29">
        <v>29.138009999999994</v>
      </c>
      <c r="AL103" s="29">
        <v>29.378819999999994</v>
      </c>
      <c r="AM103" s="29">
        <v>29.619629999999997</v>
      </c>
      <c r="AN103" s="29">
        <v>29.860439999999997</v>
      </c>
      <c r="AO103" s="30">
        <v>30.10125</v>
      </c>
    </row>
    <row r="104" spans="1:41" ht="18.75" outlineLevel="1" x14ac:dyDescent="0.3">
      <c r="A104" s="10">
        <v>99</v>
      </c>
      <c r="B104" s="27" t="s">
        <v>53</v>
      </c>
      <c r="C104" s="28">
        <v>35.410800000000002</v>
      </c>
      <c r="D104" s="29">
        <v>36.000979999999998</v>
      </c>
      <c r="E104" s="36">
        <v>36.591160000000002</v>
      </c>
      <c r="F104" s="28">
        <v>26.558100000000003</v>
      </c>
      <c r="G104" s="29">
        <v>26.853190000000001</v>
      </c>
      <c r="H104" s="29">
        <v>27.14828</v>
      </c>
      <c r="I104" s="29">
        <v>27.443370000000005</v>
      </c>
      <c r="J104" s="29">
        <v>27.738460000000003</v>
      </c>
      <c r="K104" s="29">
        <v>28.033550000000002</v>
      </c>
      <c r="L104" s="29">
        <v>28.328640000000004</v>
      </c>
      <c r="M104" s="29">
        <v>28.623730000000002</v>
      </c>
      <c r="N104" s="29">
        <v>28.918820000000004</v>
      </c>
      <c r="O104" s="29">
        <v>29.213910000000006</v>
      </c>
      <c r="P104" s="29">
        <v>29.509000000000004</v>
      </c>
      <c r="Q104" s="29">
        <v>29.804090000000002</v>
      </c>
      <c r="R104" s="29">
        <v>30.09918</v>
      </c>
      <c r="S104" s="29">
        <v>30.394270000000006</v>
      </c>
      <c r="T104" s="29">
        <v>30.689360000000004</v>
      </c>
      <c r="U104" s="29">
        <v>30.984450000000002</v>
      </c>
      <c r="V104" s="29">
        <v>31.279540000000001</v>
      </c>
      <c r="W104" s="29">
        <v>31.574630000000003</v>
      </c>
      <c r="X104" s="29">
        <v>31.869720000000004</v>
      </c>
      <c r="Y104" s="29">
        <v>32.164810000000003</v>
      </c>
      <c r="Z104" s="29">
        <v>32.459900000000005</v>
      </c>
      <c r="AA104" s="29">
        <v>32.754989999999999</v>
      </c>
      <c r="AB104" s="29">
        <v>33.050080000000001</v>
      </c>
      <c r="AC104" s="29">
        <v>33.345170000000003</v>
      </c>
      <c r="AD104" s="29">
        <v>33.640260000000005</v>
      </c>
      <c r="AE104" s="29">
        <v>33.935350000000007</v>
      </c>
      <c r="AF104" s="29">
        <v>34.230440000000002</v>
      </c>
      <c r="AG104" s="29">
        <v>34.525530000000003</v>
      </c>
      <c r="AH104" s="29">
        <v>34.820620000000005</v>
      </c>
      <c r="AI104" s="29">
        <v>35.115710000000007</v>
      </c>
      <c r="AJ104" s="29">
        <v>35.410800000000002</v>
      </c>
      <c r="AK104" s="29">
        <v>35.705890000000004</v>
      </c>
      <c r="AL104" s="29">
        <v>36.000979999999998</v>
      </c>
      <c r="AM104" s="29">
        <v>36.296070000000007</v>
      </c>
      <c r="AN104" s="29">
        <v>36.591160000000002</v>
      </c>
      <c r="AO104" s="30">
        <v>36.886249999999997</v>
      </c>
    </row>
    <row r="105" spans="1:41" ht="18.75" outlineLevel="1" x14ac:dyDescent="0.3">
      <c r="A105" s="10">
        <v>100</v>
      </c>
      <c r="B105" s="27" t="s">
        <v>54</v>
      </c>
      <c r="C105" s="28">
        <v>13.3308</v>
      </c>
      <c r="D105" s="29">
        <v>13.55298</v>
      </c>
      <c r="E105" s="36">
        <v>13.775159999999998</v>
      </c>
      <c r="F105" s="28">
        <v>9.9980999999999991</v>
      </c>
      <c r="G105" s="29">
        <v>10.10919</v>
      </c>
      <c r="H105" s="29">
        <v>10.220279999999999</v>
      </c>
      <c r="I105" s="29">
        <v>10.331370000000001</v>
      </c>
      <c r="J105" s="29">
        <v>10.442460000000001</v>
      </c>
      <c r="K105" s="29">
        <v>10.55355</v>
      </c>
      <c r="L105" s="29">
        <v>10.66464</v>
      </c>
      <c r="M105" s="29">
        <v>10.775729999999999</v>
      </c>
      <c r="N105" s="29">
        <v>10.88682</v>
      </c>
      <c r="O105" s="29">
        <v>10.997910000000001</v>
      </c>
      <c r="P105" s="29">
        <v>11.109</v>
      </c>
      <c r="Q105" s="29">
        <v>11.220089999999999</v>
      </c>
      <c r="R105" s="29">
        <v>11.33118</v>
      </c>
      <c r="S105" s="29">
        <v>11.442270000000001</v>
      </c>
      <c r="T105" s="29">
        <v>11.55336</v>
      </c>
      <c r="U105" s="29">
        <v>11.66445</v>
      </c>
      <c r="V105" s="29">
        <v>11.775539999999999</v>
      </c>
      <c r="W105" s="29">
        <v>11.886629999999998</v>
      </c>
      <c r="X105" s="29">
        <v>11.997720000000001</v>
      </c>
      <c r="Y105" s="29">
        <v>12.10881</v>
      </c>
      <c r="Z105" s="29">
        <v>12.219899999999999</v>
      </c>
      <c r="AA105" s="29">
        <v>12.33099</v>
      </c>
      <c r="AB105" s="29">
        <v>12.442079999999999</v>
      </c>
      <c r="AC105" s="29">
        <v>12.553170000000001</v>
      </c>
      <c r="AD105" s="29">
        <v>12.664260000000001</v>
      </c>
      <c r="AE105" s="29">
        <v>12.77535</v>
      </c>
      <c r="AF105" s="29">
        <v>12.88644</v>
      </c>
      <c r="AG105" s="29">
        <v>12.997529999999999</v>
      </c>
      <c r="AH105" s="29">
        <v>13.10862</v>
      </c>
      <c r="AI105" s="29">
        <v>13.219710000000001</v>
      </c>
      <c r="AJ105" s="29">
        <v>13.3308</v>
      </c>
      <c r="AK105" s="29">
        <v>13.441889999999999</v>
      </c>
      <c r="AL105" s="29">
        <v>13.55298</v>
      </c>
      <c r="AM105" s="29">
        <v>13.664070000000001</v>
      </c>
      <c r="AN105" s="29">
        <v>13.77516</v>
      </c>
      <c r="AO105" s="30">
        <v>13.886249999999999</v>
      </c>
    </row>
    <row r="106" spans="1:41" ht="18.75" outlineLevel="1" x14ac:dyDescent="0.3">
      <c r="A106" s="10">
        <v>101</v>
      </c>
      <c r="B106" s="27" t="s">
        <v>55</v>
      </c>
      <c r="C106" s="28">
        <v>15.6768</v>
      </c>
      <c r="D106" s="29">
        <v>15.938079999999999</v>
      </c>
      <c r="E106" s="36">
        <v>16.199359999999999</v>
      </c>
      <c r="F106" s="28">
        <v>11.757599999999998</v>
      </c>
      <c r="G106" s="29">
        <v>11.888239999999998</v>
      </c>
      <c r="H106" s="29">
        <v>12.018879999999998</v>
      </c>
      <c r="I106" s="29">
        <v>12.149519999999999</v>
      </c>
      <c r="J106" s="29">
        <v>12.280159999999999</v>
      </c>
      <c r="K106" s="29">
        <v>12.410799999999998</v>
      </c>
      <c r="L106" s="29">
        <v>12.541439999999998</v>
      </c>
      <c r="M106" s="29">
        <v>12.672079999999998</v>
      </c>
      <c r="N106" s="29">
        <v>12.802719999999999</v>
      </c>
      <c r="O106" s="29">
        <v>12.933359999999999</v>
      </c>
      <c r="P106" s="29">
        <v>13.063999999999998</v>
      </c>
      <c r="Q106" s="29">
        <v>13.194639999999998</v>
      </c>
      <c r="R106" s="29">
        <v>13.325279999999998</v>
      </c>
      <c r="S106" s="29">
        <v>13.455919999999999</v>
      </c>
      <c r="T106" s="29">
        <v>13.586559999999999</v>
      </c>
      <c r="U106" s="29">
        <v>13.717199999999998</v>
      </c>
      <c r="V106" s="29">
        <v>13.847839999999998</v>
      </c>
      <c r="W106" s="29">
        <v>13.978479999999998</v>
      </c>
      <c r="X106" s="29">
        <v>14.109119999999999</v>
      </c>
      <c r="Y106" s="29">
        <v>14.239759999999999</v>
      </c>
      <c r="Z106" s="29">
        <v>14.370399999999998</v>
      </c>
      <c r="AA106" s="29">
        <v>14.501039999999998</v>
      </c>
      <c r="AB106" s="29">
        <v>14.631679999999996</v>
      </c>
      <c r="AC106" s="29">
        <v>14.762319999999999</v>
      </c>
      <c r="AD106" s="29">
        <v>14.892959999999999</v>
      </c>
      <c r="AE106" s="29">
        <v>15.023599999999998</v>
      </c>
      <c r="AF106" s="29">
        <v>15.154239999999996</v>
      </c>
      <c r="AG106" s="29">
        <v>15.284879999999996</v>
      </c>
      <c r="AH106" s="29">
        <v>15.415519999999999</v>
      </c>
      <c r="AI106" s="29">
        <v>15.546159999999999</v>
      </c>
      <c r="AJ106" s="29">
        <v>15.676799999999997</v>
      </c>
      <c r="AK106" s="29">
        <v>15.807439999999996</v>
      </c>
      <c r="AL106" s="29">
        <v>15.938079999999996</v>
      </c>
      <c r="AM106" s="29">
        <v>16.068719999999999</v>
      </c>
      <c r="AN106" s="29">
        <v>16.199359999999999</v>
      </c>
      <c r="AO106" s="30">
        <v>16.329999999999998</v>
      </c>
    </row>
    <row r="107" spans="1:41" ht="18.75" outlineLevel="1" x14ac:dyDescent="0.3">
      <c r="A107" s="10">
        <v>102</v>
      </c>
      <c r="B107" s="27" t="s">
        <v>56</v>
      </c>
      <c r="C107" s="28">
        <v>18.933599999999998</v>
      </c>
      <c r="D107" s="29">
        <v>19.249159999999996</v>
      </c>
      <c r="E107" s="36">
        <v>19.564720000000001</v>
      </c>
      <c r="F107" s="28">
        <v>14.200199999999999</v>
      </c>
      <c r="G107" s="29">
        <v>14.357979999999998</v>
      </c>
      <c r="H107" s="29">
        <v>14.515759999999998</v>
      </c>
      <c r="I107" s="29">
        <v>14.673539999999999</v>
      </c>
      <c r="J107" s="29">
        <v>14.83132</v>
      </c>
      <c r="K107" s="29">
        <v>14.989099999999999</v>
      </c>
      <c r="L107" s="29">
        <v>15.146879999999998</v>
      </c>
      <c r="M107" s="29">
        <v>15.304659999999998</v>
      </c>
      <c r="N107" s="29">
        <v>15.462439999999999</v>
      </c>
      <c r="O107" s="29">
        <v>15.62022</v>
      </c>
      <c r="P107" s="29">
        <v>15.777999999999999</v>
      </c>
      <c r="Q107" s="29">
        <v>15.935779999999998</v>
      </c>
      <c r="R107" s="29">
        <v>16.093559999999997</v>
      </c>
      <c r="S107" s="29">
        <v>16.251339999999999</v>
      </c>
      <c r="T107" s="29">
        <v>16.409119999999998</v>
      </c>
      <c r="U107" s="29">
        <v>16.566899999999997</v>
      </c>
      <c r="V107" s="29">
        <v>16.724679999999999</v>
      </c>
      <c r="W107" s="29">
        <v>16.882459999999998</v>
      </c>
      <c r="X107" s="29">
        <v>17.040240000000001</v>
      </c>
      <c r="Y107" s="29">
        <v>17.19802</v>
      </c>
      <c r="Z107" s="29">
        <v>17.355799999999999</v>
      </c>
      <c r="AA107" s="29">
        <v>17.513579999999997</v>
      </c>
      <c r="AB107" s="29">
        <v>17.671359999999996</v>
      </c>
      <c r="AC107" s="29">
        <v>17.829139999999999</v>
      </c>
      <c r="AD107" s="29">
        <v>17.986919999999998</v>
      </c>
      <c r="AE107" s="29">
        <v>18.1447</v>
      </c>
      <c r="AF107" s="29">
        <v>18.302479999999999</v>
      </c>
      <c r="AG107" s="29">
        <v>18.460259999999998</v>
      </c>
      <c r="AH107" s="29">
        <v>18.618040000000001</v>
      </c>
      <c r="AI107" s="29">
        <v>18.77582</v>
      </c>
      <c r="AJ107" s="29">
        <v>18.933599999999998</v>
      </c>
      <c r="AK107" s="29">
        <v>19.091379999999997</v>
      </c>
      <c r="AL107" s="29">
        <v>19.249159999999996</v>
      </c>
      <c r="AM107" s="29">
        <v>19.406939999999999</v>
      </c>
      <c r="AN107" s="29">
        <v>19.564719999999998</v>
      </c>
      <c r="AO107" s="30">
        <v>19.7225</v>
      </c>
    </row>
    <row r="108" spans="1:41" ht="18.75" outlineLevel="1" x14ac:dyDescent="0.3">
      <c r="A108" s="10">
        <v>103</v>
      </c>
      <c r="B108" s="27" t="s">
        <v>57</v>
      </c>
      <c r="C108" s="28">
        <v>20.890800000000002</v>
      </c>
      <c r="D108" s="29">
        <v>21.238980000000002</v>
      </c>
      <c r="E108" s="36">
        <v>21.587160000000004</v>
      </c>
      <c r="F108" s="28">
        <v>15.668100000000001</v>
      </c>
      <c r="G108" s="29">
        <v>15.84219</v>
      </c>
      <c r="H108" s="29">
        <v>16.016279999999998</v>
      </c>
      <c r="I108" s="29">
        <v>16.190370000000001</v>
      </c>
      <c r="J108" s="29">
        <v>16.364460000000001</v>
      </c>
      <c r="K108" s="29">
        <v>16.538550000000001</v>
      </c>
      <c r="L108" s="29">
        <v>16.71264</v>
      </c>
      <c r="M108" s="29">
        <v>16.88673</v>
      </c>
      <c r="N108" s="29">
        <v>17.060820000000003</v>
      </c>
      <c r="O108" s="29">
        <v>17.234910000000003</v>
      </c>
      <c r="P108" s="29">
        <v>17.409000000000002</v>
      </c>
      <c r="Q108" s="29">
        <v>17.583090000000002</v>
      </c>
      <c r="R108" s="29">
        <v>17.757179999999998</v>
      </c>
      <c r="S108" s="29">
        <v>17.931270000000001</v>
      </c>
      <c r="T108" s="29">
        <v>18.105360000000001</v>
      </c>
      <c r="U108" s="29">
        <v>18.279450000000001</v>
      </c>
      <c r="V108" s="29">
        <v>18.45354</v>
      </c>
      <c r="W108" s="29">
        <v>18.62763</v>
      </c>
      <c r="X108" s="29">
        <v>18.801720000000003</v>
      </c>
      <c r="Y108" s="29">
        <v>18.975810000000003</v>
      </c>
      <c r="Z108" s="29">
        <v>19.149900000000002</v>
      </c>
      <c r="AA108" s="29">
        <v>19.323990000000002</v>
      </c>
      <c r="AB108" s="29">
        <v>19.498080000000002</v>
      </c>
      <c r="AC108" s="29">
        <v>19.672170000000001</v>
      </c>
      <c r="AD108" s="29">
        <v>19.846260000000001</v>
      </c>
      <c r="AE108" s="29">
        <v>20.020350000000001</v>
      </c>
      <c r="AF108" s="29">
        <v>20.19444</v>
      </c>
      <c r="AG108" s="29">
        <v>20.36853</v>
      </c>
      <c r="AH108" s="29">
        <v>20.542620000000003</v>
      </c>
      <c r="AI108" s="29">
        <v>20.716710000000003</v>
      </c>
      <c r="AJ108" s="29">
        <v>20.890800000000002</v>
      </c>
      <c r="AK108" s="29">
        <v>21.064890000000002</v>
      </c>
      <c r="AL108" s="29">
        <v>21.238980000000002</v>
      </c>
      <c r="AM108" s="29">
        <v>21.413070000000001</v>
      </c>
      <c r="AN108" s="29">
        <v>21.587160000000001</v>
      </c>
      <c r="AO108" s="30">
        <v>21.76125</v>
      </c>
    </row>
    <row r="109" spans="1:41" ht="18.75" outlineLevel="1" x14ac:dyDescent="0.3">
      <c r="A109" s="10">
        <v>104</v>
      </c>
      <c r="B109" s="27" t="s">
        <v>58</v>
      </c>
      <c r="C109" s="28">
        <v>14.104799999999999</v>
      </c>
      <c r="D109" s="29">
        <v>14.339879999999999</v>
      </c>
      <c r="E109" s="36">
        <v>14.574959999999999</v>
      </c>
      <c r="F109" s="28">
        <v>10.578599999999998</v>
      </c>
      <c r="G109" s="29">
        <v>10.696139999999998</v>
      </c>
      <c r="H109" s="29">
        <v>10.813679999999998</v>
      </c>
      <c r="I109" s="29">
        <v>10.931219999999998</v>
      </c>
      <c r="J109" s="29">
        <v>11.048759999999998</v>
      </c>
      <c r="K109" s="29">
        <v>11.166299999999998</v>
      </c>
      <c r="L109" s="29">
        <v>11.283839999999998</v>
      </c>
      <c r="M109" s="29">
        <v>11.401379999999998</v>
      </c>
      <c r="N109" s="29">
        <v>11.518919999999998</v>
      </c>
      <c r="O109" s="29">
        <v>11.636459999999998</v>
      </c>
      <c r="P109" s="29">
        <v>11.753999999999998</v>
      </c>
      <c r="Q109" s="29">
        <v>11.871539999999998</v>
      </c>
      <c r="R109" s="29">
        <v>11.989079999999998</v>
      </c>
      <c r="S109" s="29">
        <v>12.106619999999998</v>
      </c>
      <c r="T109" s="29">
        <v>12.224159999999998</v>
      </c>
      <c r="U109" s="29">
        <v>12.341699999999998</v>
      </c>
      <c r="V109" s="29">
        <v>12.459239999999998</v>
      </c>
      <c r="W109" s="29">
        <v>12.576779999999998</v>
      </c>
      <c r="X109" s="29">
        <v>12.694319999999998</v>
      </c>
      <c r="Y109" s="29">
        <v>12.811859999999998</v>
      </c>
      <c r="Z109" s="29">
        <v>12.929399999999998</v>
      </c>
      <c r="AA109" s="29">
        <v>13.046939999999998</v>
      </c>
      <c r="AB109" s="29">
        <v>13.164479999999998</v>
      </c>
      <c r="AC109" s="29">
        <v>13.282019999999997</v>
      </c>
      <c r="AD109" s="29">
        <v>13.399559999999997</v>
      </c>
      <c r="AE109" s="29">
        <v>13.517099999999997</v>
      </c>
      <c r="AF109" s="29">
        <v>13.634639999999997</v>
      </c>
      <c r="AG109" s="29">
        <v>13.752179999999997</v>
      </c>
      <c r="AH109" s="29">
        <v>13.869719999999997</v>
      </c>
      <c r="AI109" s="29">
        <v>13.987259999999997</v>
      </c>
      <c r="AJ109" s="29">
        <v>14.104799999999997</v>
      </c>
      <c r="AK109" s="29">
        <v>14.222339999999997</v>
      </c>
      <c r="AL109" s="29">
        <v>14.339879999999997</v>
      </c>
      <c r="AM109" s="29">
        <v>14.457419999999997</v>
      </c>
      <c r="AN109" s="29">
        <v>14.574959999999997</v>
      </c>
      <c r="AO109" s="30">
        <v>14.692499999999999</v>
      </c>
    </row>
    <row r="110" spans="1:41" ht="18.75" outlineLevel="1" x14ac:dyDescent="0.3">
      <c r="A110" s="10">
        <v>105</v>
      </c>
      <c r="B110" s="27" t="s">
        <v>59</v>
      </c>
      <c r="C110" s="28">
        <v>17.215199999999999</v>
      </c>
      <c r="D110" s="29">
        <v>17.502119999999998</v>
      </c>
      <c r="E110" s="36">
        <v>17.78904</v>
      </c>
      <c r="F110" s="28">
        <v>12.911400000000002</v>
      </c>
      <c r="G110" s="29">
        <v>13.054860000000003</v>
      </c>
      <c r="H110" s="29">
        <v>13.198320000000002</v>
      </c>
      <c r="I110" s="29">
        <v>13.341780000000004</v>
      </c>
      <c r="J110" s="29">
        <v>13.485240000000003</v>
      </c>
      <c r="K110" s="29">
        <v>13.628700000000004</v>
      </c>
      <c r="L110" s="29">
        <v>13.772160000000003</v>
      </c>
      <c r="M110" s="29">
        <v>13.915620000000002</v>
      </c>
      <c r="N110" s="29">
        <v>14.059080000000003</v>
      </c>
      <c r="O110" s="29">
        <v>14.202540000000004</v>
      </c>
      <c r="P110" s="29">
        <v>14.346000000000004</v>
      </c>
      <c r="Q110" s="29">
        <v>14.489460000000003</v>
      </c>
      <c r="R110" s="29">
        <v>14.632920000000002</v>
      </c>
      <c r="S110" s="29">
        <v>14.776380000000005</v>
      </c>
      <c r="T110" s="29">
        <v>14.919840000000004</v>
      </c>
      <c r="U110" s="29">
        <v>15.063300000000003</v>
      </c>
      <c r="V110" s="29">
        <v>15.206760000000003</v>
      </c>
      <c r="W110" s="29">
        <v>15.350220000000002</v>
      </c>
      <c r="X110" s="29">
        <v>15.493680000000005</v>
      </c>
      <c r="Y110" s="29">
        <v>15.637140000000004</v>
      </c>
      <c r="Z110" s="29">
        <v>15.780600000000003</v>
      </c>
      <c r="AA110" s="29">
        <v>15.924060000000003</v>
      </c>
      <c r="AB110" s="29">
        <v>16.067520000000002</v>
      </c>
      <c r="AC110" s="29">
        <v>16.210980000000006</v>
      </c>
      <c r="AD110" s="29">
        <v>16.354440000000004</v>
      </c>
      <c r="AE110" s="29">
        <v>16.497900000000005</v>
      </c>
      <c r="AF110" s="29">
        <v>16.641360000000002</v>
      </c>
      <c r="AG110" s="29">
        <v>16.784820000000003</v>
      </c>
      <c r="AH110" s="29">
        <v>16.928280000000004</v>
      </c>
      <c r="AI110" s="29">
        <v>17.071740000000005</v>
      </c>
      <c r="AJ110" s="29">
        <v>17.215200000000003</v>
      </c>
      <c r="AK110" s="29">
        <v>17.358660000000004</v>
      </c>
      <c r="AL110" s="29">
        <v>17.502120000000001</v>
      </c>
      <c r="AM110" s="29">
        <v>17.645580000000006</v>
      </c>
      <c r="AN110" s="29">
        <v>17.789040000000004</v>
      </c>
      <c r="AO110" s="30">
        <v>17.932500000000001</v>
      </c>
    </row>
    <row r="111" spans="1:41" ht="18.75" outlineLevel="1" x14ac:dyDescent="0.3">
      <c r="A111" s="10">
        <v>106</v>
      </c>
      <c r="B111" s="27" t="s">
        <v>60</v>
      </c>
      <c r="C111" s="28">
        <v>20.175600000000003</v>
      </c>
      <c r="D111" s="29">
        <v>20.511860000000002</v>
      </c>
      <c r="E111" s="36">
        <v>20.848120000000002</v>
      </c>
      <c r="F111" s="28">
        <v>15.1317</v>
      </c>
      <c r="G111" s="29">
        <v>15.29983</v>
      </c>
      <c r="H111" s="29">
        <v>15.46796</v>
      </c>
      <c r="I111" s="29">
        <v>15.636090000000001</v>
      </c>
      <c r="J111" s="29">
        <v>15.804220000000001</v>
      </c>
      <c r="K111" s="29">
        <v>15.97235</v>
      </c>
      <c r="L111" s="29">
        <v>16.14048</v>
      </c>
      <c r="M111" s="29">
        <v>16.308609999999998</v>
      </c>
      <c r="N111" s="29">
        <v>16.476740000000003</v>
      </c>
      <c r="O111" s="29">
        <v>16.644870000000001</v>
      </c>
      <c r="P111" s="29">
        <v>16.812999999999999</v>
      </c>
      <c r="Q111" s="29">
        <v>16.98113</v>
      </c>
      <c r="R111" s="29">
        <v>17.149259999999998</v>
      </c>
      <c r="S111" s="29">
        <v>17.31739</v>
      </c>
      <c r="T111" s="29">
        <v>17.485520000000001</v>
      </c>
      <c r="U111" s="29">
        <v>17.653649999999999</v>
      </c>
      <c r="V111" s="29">
        <v>17.82178</v>
      </c>
      <c r="W111" s="29">
        <v>17.989909999999998</v>
      </c>
      <c r="X111" s="29">
        <v>18.15804</v>
      </c>
      <c r="Y111" s="29">
        <v>18.326170000000001</v>
      </c>
      <c r="Z111" s="29">
        <v>18.494299999999999</v>
      </c>
      <c r="AA111" s="29">
        <v>18.662430000000001</v>
      </c>
      <c r="AB111" s="29">
        <v>18.830559999999998</v>
      </c>
      <c r="AC111" s="29">
        <v>18.99869</v>
      </c>
      <c r="AD111" s="29">
        <v>19.166820000000001</v>
      </c>
      <c r="AE111" s="29">
        <v>19.334949999999999</v>
      </c>
      <c r="AF111" s="29">
        <v>19.503080000000001</v>
      </c>
      <c r="AG111" s="29">
        <v>19.671209999999999</v>
      </c>
      <c r="AH111" s="29">
        <v>19.83934</v>
      </c>
      <c r="AI111" s="29">
        <v>20.007470000000001</v>
      </c>
      <c r="AJ111" s="29">
        <v>20.175599999999999</v>
      </c>
      <c r="AK111" s="29">
        <v>20.343730000000001</v>
      </c>
      <c r="AL111" s="29">
        <v>20.511859999999999</v>
      </c>
      <c r="AM111" s="29">
        <v>20.67999</v>
      </c>
      <c r="AN111" s="29">
        <v>20.848120000000002</v>
      </c>
      <c r="AO111" s="30">
        <v>21.016250000000003</v>
      </c>
    </row>
    <row r="112" spans="1:41" ht="18.75" outlineLevel="1" x14ac:dyDescent="0.3">
      <c r="A112" s="10">
        <v>107</v>
      </c>
      <c r="B112" s="27" t="s">
        <v>61</v>
      </c>
      <c r="C112" s="28">
        <v>24.133199999999999</v>
      </c>
      <c r="D112" s="29">
        <v>24.535419999999998</v>
      </c>
      <c r="E112" s="36">
        <v>24.937639999999998</v>
      </c>
      <c r="F112" s="28">
        <v>18.099899999999998</v>
      </c>
      <c r="G112" s="29">
        <v>18.301009999999998</v>
      </c>
      <c r="H112" s="29">
        <v>18.502119999999998</v>
      </c>
      <c r="I112" s="29">
        <v>18.703230000000001</v>
      </c>
      <c r="J112" s="29">
        <v>18.904340000000001</v>
      </c>
      <c r="K112" s="29">
        <v>19.105449999999998</v>
      </c>
      <c r="L112" s="29">
        <v>19.306559999999998</v>
      </c>
      <c r="M112" s="29">
        <v>19.507669999999997</v>
      </c>
      <c r="N112" s="29">
        <v>19.708780000000001</v>
      </c>
      <c r="O112" s="29">
        <v>19.909890000000001</v>
      </c>
      <c r="P112" s="29">
        <v>20.110999999999997</v>
      </c>
      <c r="Q112" s="29">
        <v>20.312109999999997</v>
      </c>
      <c r="R112" s="29">
        <v>20.513219999999997</v>
      </c>
      <c r="S112" s="29">
        <v>20.71433</v>
      </c>
      <c r="T112" s="29">
        <v>20.91544</v>
      </c>
      <c r="U112" s="29">
        <v>21.11655</v>
      </c>
      <c r="V112" s="29">
        <v>21.317659999999997</v>
      </c>
      <c r="W112" s="29">
        <v>21.518769999999996</v>
      </c>
      <c r="X112" s="29">
        <v>21.71988</v>
      </c>
      <c r="Y112" s="29">
        <v>21.92099</v>
      </c>
      <c r="Z112" s="29">
        <v>22.1221</v>
      </c>
      <c r="AA112" s="29">
        <v>22.32321</v>
      </c>
      <c r="AB112" s="29">
        <v>22.524319999999996</v>
      </c>
      <c r="AC112" s="29">
        <v>22.725429999999999</v>
      </c>
      <c r="AD112" s="29">
        <v>22.926539999999999</v>
      </c>
      <c r="AE112" s="29">
        <v>23.127649999999999</v>
      </c>
      <c r="AF112" s="29">
        <v>23.328759999999999</v>
      </c>
      <c r="AG112" s="29">
        <v>23.529869999999999</v>
      </c>
      <c r="AH112" s="29">
        <v>23.730979999999999</v>
      </c>
      <c r="AI112" s="29">
        <v>23.932089999999999</v>
      </c>
      <c r="AJ112" s="29">
        <v>24.133199999999999</v>
      </c>
      <c r="AK112" s="29">
        <v>24.334309999999999</v>
      </c>
      <c r="AL112" s="29">
        <v>24.535419999999998</v>
      </c>
      <c r="AM112" s="29">
        <v>24.736529999999998</v>
      </c>
      <c r="AN112" s="29">
        <v>24.937639999999998</v>
      </c>
      <c r="AO112" s="30">
        <v>25.138750000000002</v>
      </c>
    </row>
    <row r="113" spans="1:41" ht="18.75" outlineLevel="1" x14ac:dyDescent="0.3">
      <c r="A113" s="10">
        <v>108</v>
      </c>
      <c r="B113" s="27" t="s">
        <v>62</v>
      </c>
      <c r="C113" s="28">
        <v>15.948</v>
      </c>
      <c r="D113" s="29">
        <v>16.213799999999999</v>
      </c>
      <c r="E113" s="36">
        <v>16.479600000000001</v>
      </c>
      <c r="F113" s="28">
        <v>11.961</v>
      </c>
      <c r="G113" s="29">
        <v>12.0939</v>
      </c>
      <c r="H113" s="29">
        <v>12.226799999999999</v>
      </c>
      <c r="I113" s="29">
        <v>12.3597</v>
      </c>
      <c r="J113" s="29">
        <v>12.492599999999999</v>
      </c>
      <c r="K113" s="29">
        <v>12.625499999999999</v>
      </c>
      <c r="L113" s="29">
        <v>12.7584</v>
      </c>
      <c r="M113" s="29">
        <v>12.891299999999999</v>
      </c>
      <c r="N113" s="29">
        <v>13.0242</v>
      </c>
      <c r="O113" s="29">
        <v>13.1571</v>
      </c>
      <c r="P113" s="29">
        <v>13.29</v>
      </c>
      <c r="Q113" s="29">
        <v>13.422899999999998</v>
      </c>
      <c r="R113" s="29">
        <v>13.555799999999998</v>
      </c>
      <c r="S113" s="29">
        <v>13.688700000000001</v>
      </c>
      <c r="T113" s="29">
        <v>13.8216</v>
      </c>
      <c r="U113" s="29">
        <v>13.954499999999999</v>
      </c>
      <c r="V113" s="29">
        <v>14.087399999999999</v>
      </c>
      <c r="W113" s="29">
        <v>14.220299999999998</v>
      </c>
      <c r="X113" s="29">
        <v>14.353200000000001</v>
      </c>
      <c r="Y113" s="29">
        <v>14.4861</v>
      </c>
      <c r="Z113" s="29">
        <v>14.619</v>
      </c>
      <c r="AA113" s="29">
        <v>14.751899999999999</v>
      </c>
      <c r="AB113" s="29">
        <v>14.884799999999998</v>
      </c>
      <c r="AC113" s="29">
        <v>15.0177</v>
      </c>
      <c r="AD113" s="29">
        <v>15.150600000000001</v>
      </c>
      <c r="AE113" s="29">
        <v>15.2835</v>
      </c>
      <c r="AF113" s="29">
        <v>15.416399999999999</v>
      </c>
      <c r="AG113" s="29">
        <v>15.549299999999999</v>
      </c>
      <c r="AH113" s="29">
        <v>15.6822</v>
      </c>
      <c r="AI113" s="29">
        <v>15.815099999999999</v>
      </c>
      <c r="AJ113" s="29">
        <v>15.948</v>
      </c>
      <c r="AK113" s="29">
        <v>16.0809</v>
      </c>
      <c r="AL113" s="29">
        <v>16.213799999999999</v>
      </c>
      <c r="AM113" s="29">
        <v>16.346700000000002</v>
      </c>
      <c r="AN113" s="29">
        <v>16.479600000000001</v>
      </c>
      <c r="AO113" s="30">
        <v>16.612500000000001</v>
      </c>
    </row>
    <row r="114" spans="1:41" ht="18.75" outlineLevel="1" x14ac:dyDescent="0.3">
      <c r="A114" s="10">
        <v>109</v>
      </c>
      <c r="B114" s="27" t="s">
        <v>63</v>
      </c>
      <c r="C114" s="28">
        <v>19.206</v>
      </c>
      <c r="D114" s="29">
        <v>19.5261</v>
      </c>
      <c r="E114" s="36">
        <v>19.8462</v>
      </c>
      <c r="F114" s="28">
        <v>14.404500000000001</v>
      </c>
      <c r="G114" s="29">
        <v>14.564550000000001</v>
      </c>
      <c r="H114" s="29">
        <v>14.724599999999999</v>
      </c>
      <c r="I114" s="29">
        <v>14.884650000000001</v>
      </c>
      <c r="J114" s="29">
        <v>15.044700000000001</v>
      </c>
      <c r="K114" s="29">
        <v>15.204750000000001</v>
      </c>
      <c r="L114" s="29">
        <v>15.364799999999999</v>
      </c>
      <c r="M114" s="29">
        <v>15.524849999999999</v>
      </c>
      <c r="N114" s="29">
        <v>15.684900000000001</v>
      </c>
      <c r="O114" s="29">
        <v>15.844950000000001</v>
      </c>
      <c r="P114" s="29">
        <v>16.004999999999999</v>
      </c>
      <c r="Q114" s="29">
        <v>16.165050000000001</v>
      </c>
      <c r="R114" s="29">
        <v>16.325099999999999</v>
      </c>
      <c r="S114" s="29">
        <v>16.485150000000001</v>
      </c>
      <c r="T114" s="29">
        <v>16.645200000000003</v>
      </c>
      <c r="U114" s="29">
        <v>16.805250000000001</v>
      </c>
      <c r="V114" s="29">
        <v>16.965299999999999</v>
      </c>
      <c r="W114" s="29">
        <v>17.125350000000001</v>
      </c>
      <c r="X114" s="29">
        <v>17.285400000000003</v>
      </c>
      <c r="Y114" s="29">
        <v>17.445450000000001</v>
      </c>
      <c r="Z114" s="29">
        <v>17.605499999999999</v>
      </c>
      <c r="AA114" s="29">
        <v>17.765550000000001</v>
      </c>
      <c r="AB114" s="29">
        <v>17.925599999999999</v>
      </c>
      <c r="AC114" s="29">
        <v>18.085650000000001</v>
      </c>
      <c r="AD114" s="29">
        <v>18.245699999999999</v>
      </c>
      <c r="AE114" s="29">
        <v>18.405750000000001</v>
      </c>
      <c r="AF114" s="29">
        <v>18.565799999999999</v>
      </c>
      <c r="AG114" s="29">
        <v>18.725849999999998</v>
      </c>
      <c r="AH114" s="29">
        <v>18.885900000000003</v>
      </c>
      <c r="AI114" s="29">
        <v>19.045950000000001</v>
      </c>
      <c r="AJ114" s="29">
        <v>19.206</v>
      </c>
      <c r="AK114" s="29">
        <v>19.366050000000001</v>
      </c>
      <c r="AL114" s="29">
        <v>19.5261</v>
      </c>
      <c r="AM114" s="29">
        <v>19.686150000000001</v>
      </c>
      <c r="AN114" s="29">
        <v>19.8462</v>
      </c>
      <c r="AO114" s="30">
        <v>20.006250000000001</v>
      </c>
    </row>
    <row r="115" spans="1:41" ht="18.75" outlineLevel="1" x14ac:dyDescent="0.3">
      <c r="A115" s="10">
        <v>110</v>
      </c>
      <c r="B115" s="27" t="s">
        <v>64</v>
      </c>
      <c r="C115" s="28">
        <v>21.7392</v>
      </c>
      <c r="D115" s="29">
        <v>22.101520000000001</v>
      </c>
      <c r="E115" s="36">
        <v>22.463840000000005</v>
      </c>
      <c r="F115" s="28">
        <v>16.304400000000001</v>
      </c>
      <c r="G115" s="29">
        <v>16.48556</v>
      </c>
      <c r="H115" s="29">
        <v>16.666719999999998</v>
      </c>
      <c r="I115" s="29">
        <v>16.847880000000004</v>
      </c>
      <c r="J115" s="29">
        <v>17.029040000000002</v>
      </c>
      <c r="K115" s="29">
        <v>17.2102</v>
      </c>
      <c r="L115" s="29">
        <v>17.391359999999999</v>
      </c>
      <c r="M115" s="29">
        <v>17.572520000000001</v>
      </c>
      <c r="N115" s="29">
        <v>17.753680000000003</v>
      </c>
      <c r="O115" s="29">
        <v>17.934840000000001</v>
      </c>
      <c r="P115" s="29">
        <v>18.116</v>
      </c>
      <c r="Q115" s="29">
        <v>18.297160000000002</v>
      </c>
      <c r="R115" s="29">
        <v>18.47832</v>
      </c>
      <c r="S115" s="29">
        <v>18.659480000000002</v>
      </c>
      <c r="T115" s="29">
        <v>18.84064</v>
      </c>
      <c r="U115" s="29">
        <v>19.021800000000002</v>
      </c>
      <c r="V115" s="29">
        <v>19.202960000000001</v>
      </c>
      <c r="W115" s="29">
        <v>19.384119999999999</v>
      </c>
      <c r="X115" s="29">
        <v>19.565280000000001</v>
      </c>
      <c r="Y115" s="29">
        <v>19.746440000000003</v>
      </c>
      <c r="Z115" s="29">
        <v>19.927600000000002</v>
      </c>
      <c r="AA115" s="29">
        <v>20.10876</v>
      </c>
      <c r="AB115" s="29">
        <v>20.289919999999999</v>
      </c>
      <c r="AC115" s="29">
        <v>20.471080000000004</v>
      </c>
      <c r="AD115" s="29">
        <v>20.652240000000003</v>
      </c>
      <c r="AE115" s="29">
        <v>20.833400000000001</v>
      </c>
      <c r="AF115" s="29">
        <v>21.014559999999999</v>
      </c>
      <c r="AG115" s="29">
        <v>21.195720000000001</v>
      </c>
      <c r="AH115" s="29">
        <v>21.376880000000003</v>
      </c>
      <c r="AI115" s="29">
        <v>21.558040000000002</v>
      </c>
      <c r="AJ115" s="29">
        <v>21.7392</v>
      </c>
      <c r="AK115" s="29">
        <v>21.920360000000002</v>
      </c>
      <c r="AL115" s="29">
        <v>22.101520000000001</v>
      </c>
      <c r="AM115" s="29">
        <v>22.282680000000003</v>
      </c>
      <c r="AN115" s="29">
        <v>22.463840000000001</v>
      </c>
      <c r="AO115" s="30">
        <v>22.645</v>
      </c>
    </row>
    <row r="116" spans="1:41" ht="18.75" outlineLevel="1" x14ac:dyDescent="0.3">
      <c r="A116" s="10">
        <v>111</v>
      </c>
      <c r="B116" s="27" t="s">
        <v>65</v>
      </c>
      <c r="C116" s="28">
        <v>22.838399999999996</v>
      </c>
      <c r="D116" s="29">
        <v>23.219039999999996</v>
      </c>
      <c r="E116" s="36">
        <v>23.599679999999996</v>
      </c>
      <c r="F116" s="28">
        <v>17.128799999999998</v>
      </c>
      <c r="G116" s="29">
        <v>17.319119999999998</v>
      </c>
      <c r="H116" s="29">
        <v>17.509439999999998</v>
      </c>
      <c r="I116" s="29">
        <v>17.699759999999998</v>
      </c>
      <c r="J116" s="29">
        <v>17.890079999999998</v>
      </c>
      <c r="K116" s="29">
        <v>18.080399999999997</v>
      </c>
      <c r="L116" s="29">
        <v>18.270719999999997</v>
      </c>
      <c r="M116" s="29">
        <v>18.461039999999997</v>
      </c>
      <c r="N116" s="29">
        <v>18.65136</v>
      </c>
      <c r="O116" s="29">
        <v>18.84168</v>
      </c>
      <c r="P116" s="29">
        <v>19.031999999999996</v>
      </c>
      <c r="Q116" s="29">
        <v>19.222319999999996</v>
      </c>
      <c r="R116" s="29">
        <v>19.412639999999996</v>
      </c>
      <c r="S116" s="29">
        <v>19.602959999999999</v>
      </c>
      <c r="T116" s="29">
        <v>19.793279999999999</v>
      </c>
      <c r="U116" s="29">
        <v>19.983599999999999</v>
      </c>
      <c r="V116" s="29">
        <v>20.173919999999995</v>
      </c>
      <c r="W116" s="29">
        <v>20.364239999999995</v>
      </c>
      <c r="X116" s="29">
        <v>20.554559999999999</v>
      </c>
      <c r="Y116" s="29">
        <v>20.744879999999998</v>
      </c>
      <c r="Z116" s="29">
        <v>20.935199999999998</v>
      </c>
      <c r="AA116" s="29">
        <v>21.125519999999998</v>
      </c>
      <c r="AB116" s="29">
        <v>21.315839999999998</v>
      </c>
      <c r="AC116" s="29">
        <v>21.506159999999998</v>
      </c>
      <c r="AD116" s="29">
        <v>21.696479999999998</v>
      </c>
      <c r="AE116" s="29">
        <v>21.886799999999997</v>
      </c>
      <c r="AF116" s="29">
        <v>22.077119999999997</v>
      </c>
      <c r="AG116" s="29">
        <v>22.267439999999997</v>
      </c>
      <c r="AH116" s="29">
        <v>22.45776</v>
      </c>
      <c r="AI116" s="29">
        <v>22.648079999999997</v>
      </c>
      <c r="AJ116" s="29">
        <v>22.838399999999996</v>
      </c>
      <c r="AK116" s="29">
        <v>23.028719999999996</v>
      </c>
      <c r="AL116" s="29">
        <v>23.219039999999996</v>
      </c>
      <c r="AM116" s="29">
        <v>23.40936</v>
      </c>
      <c r="AN116" s="29">
        <v>23.599679999999999</v>
      </c>
      <c r="AO116" s="30">
        <v>23.789999999999996</v>
      </c>
    </row>
    <row r="117" spans="1:41" ht="18.75" outlineLevel="1" x14ac:dyDescent="0.3">
      <c r="A117" s="10">
        <v>112</v>
      </c>
      <c r="B117" s="27" t="s">
        <v>66</v>
      </c>
      <c r="C117" s="28">
        <v>17.808</v>
      </c>
      <c r="D117" s="29">
        <v>18.104799999999997</v>
      </c>
      <c r="E117" s="36">
        <v>18.401600000000002</v>
      </c>
      <c r="F117" s="28">
        <v>13.356</v>
      </c>
      <c r="G117" s="29">
        <v>13.504399999999999</v>
      </c>
      <c r="H117" s="29">
        <v>13.652799999999999</v>
      </c>
      <c r="I117" s="29">
        <v>13.801200000000001</v>
      </c>
      <c r="J117" s="29">
        <v>13.9496</v>
      </c>
      <c r="K117" s="29">
        <v>14.097999999999999</v>
      </c>
      <c r="L117" s="29">
        <v>14.2464</v>
      </c>
      <c r="M117" s="29">
        <v>14.394799999999998</v>
      </c>
      <c r="N117" s="29">
        <v>14.543200000000001</v>
      </c>
      <c r="O117" s="29">
        <v>14.691600000000001</v>
      </c>
      <c r="P117" s="29">
        <v>14.84</v>
      </c>
      <c r="Q117" s="29">
        <v>14.988399999999999</v>
      </c>
      <c r="R117" s="29">
        <v>15.136799999999999</v>
      </c>
      <c r="S117" s="29">
        <v>15.285200000000001</v>
      </c>
      <c r="T117" s="29">
        <v>15.4336</v>
      </c>
      <c r="U117" s="29">
        <v>15.582000000000001</v>
      </c>
      <c r="V117" s="29">
        <v>15.730399999999999</v>
      </c>
      <c r="W117" s="29">
        <v>15.878799999999998</v>
      </c>
      <c r="X117" s="29">
        <v>16.027200000000001</v>
      </c>
      <c r="Y117" s="29">
        <v>16.175599999999999</v>
      </c>
      <c r="Z117" s="29">
        <v>16.323999999999998</v>
      </c>
      <c r="AA117" s="29">
        <v>16.4724</v>
      </c>
      <c r="AB117" s="29">
        <v>16.620799999999999</v>
      </c>
      <c r="AC117" s="29">
        <v>16.769200000000001</v>
      </c>
      <c r="AD117" s="29">
        <v>16.9176</v>
      </c>
      <c r="AE117" s="29">
        <v>17.065999999999999</v>
      </c>
      <c r="AF117" s="29">
        <v>17.214399999999998</v>
      </c>
      <c r="AG117" s="29">
        <v>17.3628</v>
      </c>
      <c r="AH117" s="29">
        <v>17.511200000000002</v>
      </c>
      <c r="AI117" s="29">
        <v>17.659600000000001</v>
      </c>
      <c r="AJ117" s="29">
        <v>17.808</v>
      </c>
      <c r="AK117" s="29">
        <v>17.956399999999999</v>
      </c>
      <c r="AL117" s="29">
        <v>18.104799999999997</v>
      </c>
      <c r="AM117" s="29">
        <v>18.2532</v>
      </c>
      <c r="AN117" s="29">
        <v>18.401600000000002</v>
      </c>
      <c r="AO117" s="30">
        <v>18.55</v>
      </c>
    </row>
    <row r="118" spans="1:41" ht="18.75" outlineLevel="1" x14ac:dyDescent="0.3">
      <c r="A118" s="10">
        <v>113</v>
      </c>
      <c r="B118" s="27" t="s">
        <v>67</v>
      </c>
      <c r="C118" s="28">
        <v>20.748000000000001</v>
      </c>
      <c r="D118" s="29">
        <v>21.093800000000002</v>
      </c>
      <c r="E118" s="36">
        <v>21.439600000000002</v>
      </c>
      <c r="F118" s="28">
        <v>15.561</v>
      </c>
      <c r="G118" s="29">
        <v>15.7339</v>
      </c>
      <c r="H118" s="29">
        <v>15.9068</v>
      </c>
      <c r="I118" s="29">
        <v>16.079700000000003</v>
      </c>
      <c r="J118" s="29">
        <v>16.252600000000001</v>
      </c>
      <c r="K118" s="29">
        <v>16.4255</v>
      </c>
      <c r="L118" s="29">
        <v>16.598400000000002</v>
      </c>
      <c r="M118" s="29">
        <v>16.7713</v>
      </c>
      <c r="N118" s="29">
        <v>16.944200000000002</v>
      </c>
      <c r="O118" s="29">
        <v>17.117100000000001</v>
      </c>
      <c r="P118" s="29">
        <v>17.29</v>
      </c>
      <c r="Q118" s="29">
        <v>17.462900000000001</v>
      </c>
      <c r="R118" s="29">
        <v>17.6358</v>
      </c>
      <c r="S118" s="29">
        <v>17.808700000000002</v>
      </c>
      <c r="T118" s="29">
        <v>17.9816</v>
      </c>
      <c r="U118" s="29">
        <v>18.154500000000002</v>
      </c>
      <c r="V118" s="29">
        <v>18.327400000000001</v>
      </c>
      <c r="W118" s="29">
        <v>18.500299999999999</v>
      </c>
      <c r="X118" s="29">
        <v>18.673200000000001</v>
      </c>
      <c r="Y118" s="29">
        <v>18.8461</v>
      </c>
      <c r="Z118" s="29">
        <v>19.019000000000002</v>
      </c>
      <c r="AA118" s="29">
        <v>19.1919</v>
      </c>
      <c r="AB118" s="29">
        <v>19.364799999999999</v>
      </c>
      <c r="AC118" s="29">
        <v>19.537700000000001</v>
      </c>
      <c r="AD118" s="29">
        <v>19.710600000000003</v>
      </c>
      <c r="AE118" s="29">
        <v>19.883500000000002</v>
      </c>
      <c r="AF118" s="29">
        <v>20.0564</v>
      </c>
      <c r="AG118" s="29">
        <v>20.229299999999999</v>
      </c>
      <c r="AH118" s="29">
        <v>20.402200000000001</v>
      </c>
      <c r="AI118" s="29">
        <v>20.575100000000003</v>
      </c>
      <c r="AJ118" s="29">
        <v>20.748000000000001</v>
      </c>
      <c r="AK118" s="29">
        <v>20.9209</v>
      </c>
      <c r="AL118" s="29">
        <v>21.093800000000002</v>
      </c>
      <c r="AM118" s="29">
        <v>21.266700000000004</v>
      </c>
      <c r="AN118" s="29">
        <v>21.439600000000002</v>
      </c>
      <c r="AO118" s="30">
        <v>21.612500000000001</v>
      </c>
    </row>
    <row r="119" spans="1:41" ht="18.75" outlineLevel="1" x14ac:dyDescent="0.3">
      <c r="A119" s="10">
        <v>114</v>
      </c>
      <c r="B119" s="27" t="s">
        <v>68</v>
      </c>
      <c r="C119" s="28">
        <v>24.305758310400002</v>
      </c>
      <c r="D119" s="29">
        <v>24.710854282240003</v>
      </c>
      <c r="E119" s="36">
        <v>25.115950254080001</v>
      </c>
      <c r="F119" s="28">
        <v>18.229318732800003</v>
      </c>
      <c r="G119" s="29">
        <v>18.431866718720002</v>
      </c>
      <c r="H119" s="29">
        <v>18.634414704640001</v>
      </c>
      <c r="I119" s="29">
        <v>18.836962690560004</v>
      </c>
      <c r="J119" s="29">
        <v>19.039510676480003</v>
      </c>
      <c r="K119" s="29">
        <v>19.242058662400002</v>
      </c>
      <c r="L119" s="29">
        <v>19.444606648320001</v>
      </c>
      <c r="M119" s="29">
        <v>19.64715463424</v>
      </c>
      <c r="N119" s="29">
        <v>19.849702620160006</v>
      </c>
      <c r="O119" s="29">
        <v>20.052250606080005</v>
      </c>
      <c r="P119" s="29">
        <v>20.254798592000004</v>
      </c>
      <c r="Q119" s="29">
        <v>20.457346577920003</v>
      </c>
      <c r="R119" s="29">
        <v>20.659894563840002</v>
      </c>
      <c r="S119" s="29">
        <v>20.862442549760004</v>
      </c>
      <c r="T119" s="29">
        <v>21.064990535680003</v>
      </c>
      <c r="U119" s="29">
        <v>21.267538521600002</v>
      </c>
      <c r="V119" s="29">
        <v>21.470086507520001</v>
      </c>
      <c r="W119" s="29">
        <v>21.67263449344</v>
      </c>
      <c r="X119" s="29">
        <v>21.875182479360003</v>
      </c>
      <c r="Y119" s="29">
        <v>22.077730465280005</v>
      </c>
      <c r="Z119" s="29">
        <v>22.280278451200004</v>
      </c>
      <c r="AA119" s="29">
        <v>22.482826437120004</v>
      </c>
      <c r="AB119" s="29">
        <v>22.685374423040003</v>
      </c>
      <c r="AC119" s="29">
        <v>22.887922408960005</v>
      </c>
      <c r="AD119" s="29">
        <v>23.090470394880004</v>
      </c>
      <c r="AE119" s="29">
        <v>23.293018380800003</v>
      </c>
      <c r="AF119" s="29">
        <v>23.495566366720002</v>
      </c>
      <c r="AG119" s="29">
        <v>23.698114352640001</v>
      </c>
      <c r="AH119" s="29">
        <v>23.900662338560004</v>
      </c>
      <c r="AI119" s="29">
        <v>24.103210324480003</v>
      </c>
      <c r="AJ119" s="29">
        <v>24.305758310400002</v>
      </c>
      <c r="AK119" s="29">
        <v>24.508306296320004</v>
      </c>
      <c r="AL119" s="29">
        <v>24.710854282240003</v>
      </c>
      <c r="AM119" s="29">
        <v>24.913402268160006</v>
      </c>
      <c r="AN119" s="29">
        <v>25.115950254080005</v>
      </c>
      <c r="AO119" s="30">
        <v>25.31849824</v>
      </c>
    </row>
    <row r="120" spans="1:41" ht="18.75" outlineLevel="1" x14ac:dyDescent="0.3">
      <c r="A120" s="10">
        <v>115</v>
      </c>
      <c r="B120" s="27" t="s">
        <v>69</v>
      </c>
      <c r="C120" s="28">
        <v>25.895646316799997</v>
      </c>
      <c r="D120" s="29">
        <v>26.327240422079996</v>
      </c>
      <c r="E120" s="36">
        <v>26.758834527359998</v>
      </c>
      <c r="F120" s="28">
        <v>19.421734737600001</v>
      </c>
      <c r="G120" s="29">
        <v>19.637531790240001</v>
      </c>
      <c r="H120" s="29">
        <v>19.85332884288</v>
      </c>
      <c r="I120" s="29">
        <v>20.069125895520003</v>
      </c>
      <c r="J120" s="29">
        <v>20.284922948160002</v>
      </c>
      <c r="K120" s="29">
        <v>20.500720000800001</v>
      </c>
      <c r="L120" s="29">
        <v>20.71651705344</v>
      </c>
      <c r="M120" s="29">
        <v>20.93231410608</v>
      </c>
      <c r="N120" s="29">
        <v>21.148111158720003</v>
      </c>
      <c r="O120" s="29">
        <v>21.363908211360002</v>
      </c>
      <c r="P120" s="29">
        <v>21.579705264000001</v>
      </c>
      <c r="Q120" s="29">
        <v>21.79550231664</v>
      </c>
      <c r="R120" s="29">
        <v>22.01129936928</v>
      </c>
      <c r="S120" s="29">
        <v>22.227096421920002</v>
      </c>
      <c r="T120" s="29">
        <v>22.442893474560002</v>
      </c>
      <c r="U120" s="29">
        <v>22.658690527200001</v>
      </c>
      <c r="V120" s="29">
        <v>22.87448757984</v>
      </c>
      <c r="W120" s="29">
        <v>23.09028463248</v>
      </c>
      <c r="X120" s="29">
        <v>23.306081685120002</v>
      </c>
      <c r="Y120" s="29">
        <v>23.521878737760002</v>
      </c>
      <c r="Z120" s="29">
        <v>23.737675790400001</v>
      </c>
      <c r="AA120" s="29">
        <v>23.95347284304</v>
      </c>
      <c r="AB120" s="29">
        <v>24.169269895679999</v>
      </c>
      <c r="AC120" s="29">
        <v>24.385066948320002</v>
      </c>
      <c r="AD120" s="29">
        <v>24.600864000960001</v>
      </c>
      <c r="AE120" s="29">
        <v>24.816661053600001</v>
      </c>
      <c r="AF120" s="29">
        <v>25.03245810624</v>
      </c>
      <c r="AG120" s="29">
        <v>25.248255158879999</v>
      </c>
      <c r="AH120" s="29">
        <v>25.464052211520006</v>
      </c>
      <c r="AI120" s="29">
        <v>25.679849264160005</v>
      </c>
      <c r="AJ120" s="29">
        <v>25.895646316800004</v>
      </c>
      <c r="AK120" s="29">
        <v>26.11144336944</v>
      </c>
      <c r="AL120" s="29">
        <v>26.327240422079999</v>
      </c>
      <c r="AM120" s="29">
        <v>26.543037474720006</v>
      </c>
      <c r="AN120" s="29">
        <v>26.758834527360005</v>
      </c>
      <c r="AO120" s="30">
        <v>26.974631579999997</v>
      </c>
    </row>
    <row r="121" spans="1:41" ht="18.75" outlineLevel="1" x14ac:dyDescent="0.3">
      <c r="A121" s="10">
        <v>116</v>
      </c>
      <c r="B121" s="27" t="s">
        <v>70</v>
      </c>
      <c r="C121" s="28">
        <v>19.185599999999997</v>
      </c>
      <c r="D121" s="29">
        <v>19.505359999999996</v>
      </c>
      <c r="E121" s="36">
        <v>19.825119999999998</v>
      </c>
      <c r="F121" s="28">
        <v>14.389199999999999</v>
      </c>
      <c r="G121" s="29">
        <v>14.549079999999998</v>
      </c>
      <c r="H121" s="29">
        <v>14.708959999999998</v>
      </c>
      <c r="I121" s="29">
        <v>14.868839999999999</v>
      </c>
      <c r="J121" s="29">
        <v>15.028719999999998</v>
      </c>
      <c r="K121" s="29">
        <v>15.188599999999997</v>
      </c>
      <c r="L121" s="29">
        <v>15.348479999999997</v>
      </c>
      <c r="M121" s="29">
        <v>15.508359999999996</v>
      </c>
      <c r="N121" s="29">
        <v>15.668239999999999</v>
      </c>
      <c r="O121" s="29">
        <v>15.828119999999998</v>
      </c>
      <c r="P121" s="29">
        <v>15.987999999999998</v>
      </c>
      <c r="Q121" s="29">
        <v>16.147879999999997</v>
      </c>
      <c r="R121" s="29">
        <v>16.307759999999998</v>
      </c>
      <c r="S121" s="29">
        <v>16.467639999999999</v>
      </c>
      <c r="T121" s="29">
        <v>16.627519999999997</v>
      </c>
      <c r="U121" s="29">
        <v>16.787399999999998</v>
      </c>
      <c r="V121" s="29">
        <v>16.947279999999996</v>
      </c>
      <c r="W121" s="29">
        <v>17.107159999999997</v>
      </c>
      <c r="X121" s="29">
        <v>17.267039999999998</v>
      </c>
      <c r="Y121" s="29">
        <v>17.426919999999999</v>
      </c>
      <c r="Z121" s="29">
        <v>17.586799999999997</v>
      </c>
      <c r="AA121" s="29">
        <v>17.746679999999998</v>
      </c>
      <c r="AB121" s="29">
        <v>17.906559999999995</v>
      </c>
      <c r="AC121" s="29">
        <v>18.06644</v>
      </c>
      <c r="AD121" s="29">
        <v>18.226319999999998</v>
      </c>
      <c r="AE121" s="29">
        <v>18.386199999999999</v>
      </c>
      <c r="AF121" s="29">
        <v>18.546079999999996</v>
      </c>
      <c r="AG121" s="29">
        <v>18.705959999999997</v>
      </c>
      <c r="AH121" s="29">
        <v>18.865839999999999</v>
      </c>
      <c r="AI121" s="29">
        <v>19.025719999999996</v>
      </c>
      <c r="AJ121" s="29">
        <v>19.185599999999997</v>
      </c>
      <c r="AK121" s="29">
        <v>19.345479999999998</v>
      </c>
      <c r="AL121" s="29">
        <v>19.505359999999996</v>
      </c>
      <c r="AM121" s="29">
        <v>19.665239999999997</v>
      </c>
      <c r="AN121" s="29">
        <v>19.825119999999998</v>
      </c>
      <c r="AO121" s="30">
        <v>19.984999999999999</v>
      </c>
    </row>
    <row r="122" spans="1:41" ht="18.75" outlineLevel="1" x14ac:dyDescent="0.3">
      <c r="A122" s="10">
        <v>117</v>
      </c>
      <c r="B122" s="27" t="s">
        <v>71</v>
      </c>
      <c r="C122" s="28">
        <v>21.590400000000002</v>
      </c>
      <c r="D122" s="29">
        <v>21.950240000000001</v>
      </c>
      <c r="E122" s="36">
        <v>22.310080000000003</v>
      </c>
      <c r="F122" s="28">
        <v>16.192800000000002</v>
      </c>
      <c r="G122" s="29">
        <v>16.372720000000001</v>
      </c>
      <c r="H122" s="29">
        <v>16.55264</v>
      </c>
      <c r="I122" s="29">
        <v>16.732560000000003</v>
      </c>
      <c r="J122" s="29">
        <v>16.912480000000002</v>
      </c>
      <c r="K122" s="29">
        <v>17.092400000000001</v>
      </c>
      <c r="L122" s="29">
        <v>17.272320000000001</v>
      </c>
      <c r="M122" s="29">
        <v>17.45224</v>
      </c>
      <c r="N122" s="29">
        <v>17.632160000000002</v>
      </c>
      <c r="O122" s="29">
        <v>17.812080000000002</v>
      </c>
      <c r="P122" s="29">
        <v>17.992000000000001</v>
      </c>
      <c r="Q122" s="29">
        <v>18.17192</v>
      </c>
      <c r="R122" s="29">
        <v>18.351839999999999</v>
      </c>
      <c r="S122" s="29">
        <v>18.531760000000002</v>
      </c>
      <c r="T122" s="29">
        <v>18.711680000000001</v>
      </c>
      <c r="U122" s="29">
        <v>18.8916</v>
      </c>
      <c r="V122" s="29">
        <v>19.07152</v>
      </c>
      <c r="W122" s="29">
        <v>19.251439999999999</v>
      </c>
      <c r="X122" s="29">
        <v>19.431360000000002</v>
      </c>
      <c r="Y122" s="29">
        <v>19.611280000000001</v>
      </c>
      <c r="Z122" s="29">
        <v>19.7912</v>
      </c>
      <c r="AA122" s="29">
        <v>19.971119999999999</v>
      </c>
      <c r="AB122" s="29">
        <v>20.151040000000002</v>
      </c>
      <c r="AC122" s="29">
        <v>20.330960000000001</v>
      </c>
      <c r="AD122" s="29">
        <v>20.510880000000004</v>
      </c>
      <c r="AE122" s="29">
        <v>20.690800000000003</v>
      </c>
      <c r="AF122" s="29">
        <v>20.870720000000002</v>
      </c>
      <c r="AG122" s="29">
        <v>21.050640000000001</v>
      </c>
      <c r="AH122" s="29">
        <v>21.230560000000004</v>
      </c>
      <c r="AI122" s="29">
        <v>21.410480000000003</v>
      </c>
      <c r="AJ122" s="29">
        <v>21.590400000000002</v>
      </c>
      <c r="AK122" s="29">
        <v>21.770320000000002</v>
      </c>
      <c r="AL122" s="29">
        <v>21.950240000000001</v>
      </c>
      <c r="AM122" s="29">
        <v>22.130160000000004</v>
      </c>
      <c r="AN122" s="29">
        <v>22.310080000000003</v>
      </c>
      <c r="AO122" s="30">
        <v>22.49</v>
      </c>
    </row>
    <row r="123" spans="1:41" ht="18.75" outlineLevel="1" x14ac:dyDescent="0.3">
      <c r="A123" s="10">
        <v>118</v>
      </c>
      <c r="B123" s="27" t="s">
        <v>72</v>
      </c>
      <c r="C123" s="28">
        <v>24.351599999999998</v>
      </c>
      <c r="D123" s="29">
        <v>24.757459999999995</v>
      </c>
      <c r="E123" s="36">
        <v>25.163319999999999</v>
      </c>
      <c r="F123" s="28">
        <v>18.2637</v>
      </c>
      <c r="G123" s="29">
        <v>18.466629999999999</v>
      </c>
      <c r="H123" s="29">
        <v>18.669560000000001</v>
      </c>
      <c r="I123" s="29">
        <v>18.872490000000003</v>
      </c>
      <c r="J123" s="29">
        <v>19.075420000000001</v>
      </c>
      <c r="K123" s="29">
        <v>19.27835</v>
      </c>
      <c r="L123" s="29">
        <v>19.481280000000002</v>
      </c>
      <c r="M123" s="29">
        <v>19.68421</v>
      </c>
      <c r="N123" s="29">
        <v>19.887140000000002</v>
      </c>
      <c r="O123" s="29">
        <v>20.090070000000001</v>
      </c>
      <c r="P123" s="29">
        <v>20.292999999999999</v>
      </c>
      <c r="Q123" s="29">
        <v>20.495930000000001</v>
      </c>
      <c r="R123" s="29">
        <v>20.69886</v>
      </c>
      <c r="S123" s="29">
        <v>20.901790000000002</v>
      </c>
      <c r="T123" s="29">
        <v>21.10472</v>
      </c>
      <c r="U123" s="29">
        <v>21.307650000000002</v>
      </c>
      <c r="V123" s="29">
        <v>21.510580000000001</v>
      </c>
      <c r="W123" s="29">
        <v>21.713509999999999</v>
      </c>
      <c r="X123" s="29">
        <v>21.916440000000001</v>
      </c>
      <c r="Y123" s="29">
        <v>22.119370000000004</v>
      </c>
      <c r="Z123" s="29">
        <v>22.322300000000002</v>
      </c>
      <c r="AA123" s="29">
        <v>22.525230000000001</v>
      </c>
      <c r="AB123" s="29">
        <v>22.728159999999999</v>
      </c>
      <c r="AC123" s="29">
        <v>22.931090000000001</v>
      </c>
      <c r="AD123" s="29">
        <v>23.134020000000003</v>
      </c>
      <c r="AE123" s="29">
        <v>23.336950000000002</v>
      </c>
      <c r="AF123" s="29">
        <v>23.53988</v>
      </c>
      <c r="AG123" s="29">
        <v>23.742809999999999</v>
      </c>
      <c r="AH123" s="29">
        <v>23.945740000000004</v>
      </c>
      <c r="AI123" s="29">
        <v>24.148670000000003</v>
      </c>
      <c r="AJ123" s="29">
        <v>24.351600000000001</v>
      </c>
      <c r="AK123" s="29">
        <v>24.55453</v>
      </c>
      <c r="AL123" s="29">
        <v>24.757459999999998</v>
      </c>
      <c r="AM123" s="29">
        <v>24.960390000000004</v>
      </c>
      <c r="AN123" s="29">
        <v>25.163320000000002</v>
      </c>
      <c r="AO123" s="30">
        <v>25.366250000000001</v>
      </c>
    </row>
    <row r="124" spans="1:41" ht="18.75" outlineLevel="1" x14ac:dyDescent="0.3">
      <c r="A124" s="10">
        <v>119</v>
      </c>
      <c r="B124" s="27" t="s">
        <v>73</v>
      </c>
      <c r="C124" s="28">
        <v>27.112800000000004</v>
      </c>
      <c r="D124" s="29">
        <v>27.564680000000003</v>
      </c>
      <c r="E124" s="36">
        <v>28.016560000000002</v>
      </c>
      <c r="F124" s="28">
        <v>20.334600000000002</v>
      </c>
      <c r="G124" s="29">
        <v>20.560540000000003</v>
      </c>
      <c r="H124" s="29">
        <v>20.786480000000001</v>
      </c>
      <c r="I124" s="29">
        <v>21.012420000000006</v>
      </c>
      <c r="J124" s="29">
        <v>21.238360000000004</v>
      </c>
      <c r="K124" s="29">
        <v>21.464300000000001</v>
      </c>
      <c r="L124" s="29">
        <v>21.690240000000003</v>
      </c>
      <c r="M124" s="29">
        <v>21.916180000000001</v>
      </c>
      <c r="N124" s="29">
        <v>22.142120000000006</v>
      </c>
      <c r="O124" s="29">
        <v>22.368060000000003</v>
      </c>
      <c r="P124" s="29">
        <v>22.594000000000001</v>
      </c>
      <c r="Q124" s="29">
        <v>22.819940000000003</v>
      </c>
      <c r="R124" s="29">
        <v>23.04588</v>
      </c>
      <c r="S124" s="29">
        <v>23.271820000000005</v>
      </c>
      <c r="T124" s="29">
        <v>23.497760000000003</v>
      </c>
      <c r="U124" s="29">
        <v>23.723700000000004</v>
      </c>
      <c r="V124" s="29">
        <v>23.949640000000002</v>
      </c>
      <c r="W124" s="29">
        <v>24.17558</v>
      </c>
      <c r="X124" s="29">
        <v>24.401520000000005</v>
      </c>
      <c r="Y124" s="29">
        <v>24.627460000000003</v>
      </c>
      <c r="Z124" s="29">
        <v>24.853400000000004</v>
      </c>
      <c r="AA124" s="29">
        <v>25.079340000000002</v>
      </c>
      <c r="AB124" s="29">
        <v>25.305280000000003</v>
      </c>
      <c r="AC124" s="29">
        <v>25.531220000000005</v>
      </c>
      <c r="AD124" s="29">
        <v>25.757160000000002</v>
      </c>
      <c r="AE124" s="29">
        <v>25.983100000000004</v>
      </c>
      <c r="AF124" s="29">
        <v>26.209040000000002</v>
      </c>
      <c r="AG124" s="29">
        <v>26.434980000000003</v>
      </c>
      <c r="AH124" s="29">
        <v>26.660920000000004</v>
      </c>
      <c r="AI124" s="29">
        <v>26.886860000000006</v>
      </c>
      <c r="AJ124" s="29">
        <v>27.112800000000004</v>
      </c>
      <c r="AK124" s="29">
        <v>27.338740000000001</v>
      </c>
      <c r="AL124" s="29">
        <v>27.564680000000003</v>
      </c>
      <c r="AM124" s="29">
        <v>27.790620000000004</v>
      </c>
      <c r="AN124" s="29">
        <v>28.016560000000005</v>
      </c>
      <c r="AO124" s="30">
        <v>28.2425</v>
      </c>
    </row>
    <row r="125" spans="1:41" ht="18.75" outlineLevel="1" x14ac:dyDescent="0.3">
      <c r="A125" s="10">
        <v>120</v>
      </c>
      <c r="B125" s="27" t="s">
        <v>74</v>
      </c>
      <c r="C125" s="28">
        <v>29.480841043200002</v>
      </c>
      <c r="D125" s="29">
        <v>29.97218839392</v>
      </c>
      <c r="E125" s="36">
        <v>30.463535744640001</v>
      </c>
      <c r="F125" s="28">
        <v>22.110630782400005</v>
      </c>
      <c r="G125" s="29">
        <v>22.356304457760004</v>
      </c>
      <c r="H125" s="29">
        <v>22.601978133120003</v>
      </c>
      <c r="I125" s="29">
        <v>22.847651808480006</v>
      </c>
      <c r="J125" s="29">
        <v>23.093325483840005</v>
      </c>
      <c r="K125" s="29">
        <v>23.338999159200004</v>
      </c>
      <c r="L125" s="29">
        <v>23.584672834560003</v>
      </c>
      <c r="M125" s="29">
        <v>23.830346509920002</v>
      </c>
      <c r="N125" s="29">
        <v>24.076020185280004</v>
      </c>
      <c r="O125" s="29">
        <v>24.321693860640003</v>
      </c>
      <c r="P125" s="29">
        <v>24.567367536000006</v>
      </c>
      <c r="Q125" s="29">
        <v>24.813041211360005</v>
      </c>
      <c r="R125" s="29">
        <v>25.058714886720004</v>
      </c>
      <c r="S125" s="29">
        <v>25.304388562080007</v>
      </c>
      <c r="T125" s="29">
        <v>25.550062237440006</v>
      </c>
      <c r="U125" s="29">
        <v>25.795735912800005</v>
      </c>
      <c r="V125" s="29">
        <v>26.041409588160004</v>
      </c>
      <c r="W125" s="29">
        <v>26.287083263520003</v>
      </c>
      <c r="X125" s="29">
        <v>26.532756938880006</v>
      </c>
      <c r="Y125" s="29">
        <v>26.778430614240005</v>
      </c>
      <c r="Z125" s="29">
        <v>27.024104289600004</v>
      </c>
      <c r="AA125" s="29">
        <v>27.269777964960003</v>
      </c>
      <c r="AB125" s="29">
        <v>27.515451640320002</v>
      </c>
      <c r="AC125" s="29">
        <v>27.761125315680008</v>
      </c>
      <c r="AD125" s="29">
        <v>28.006798991040007</v>
      </c>
      <c r="AE125" s="29">
        <v>28.252472666400006</v>
      </c>
      <c r="AF125" s="29">
        <v>28.498146341760005</v>
      </c>
      <c r="AG125" s="29">
        <v>28.743820017120004</v>
      </c>
      <c r="AH125" s="29">
        <v>28.989493692480007</v>
      </c>
      <c r="AI125" s="29">
        <v>29.235167367840006</v>
      </c>
      <c r="AJ125" s="29">
        <v>29.480841043200005</v>
      </c>
      <c r="AK125" s="29">
        <v>29.726514718560004</v>
      </c>
      <c r="AL125" s="29">
        <v>29.972188393920003</v>
      </c>
      <c r="AM125" s="29">
        <v>30.217862069280006</v>
      </c>
      <c r="AN125" s="29">
        <v>30.463535744640005</v>
      </c>
      <c r="AO125" s="30">
        <v>30.709209420000004</v>
      </c>
    </row>
    <row r="126" spans="1:41" ht="18.75" outlineLevel="1" x14ac:dyDescent="0.3">
      <c r="A126" s="10">
        <v>121</v>
      </c>
      <c r="B126" s="27" t="s">
        <v>75</v>
      </c>
      <c r="C126" s="28">
        <v>21.372</v>
      </c>
      <c r="D126" s="29">
        <v>21.728199999999998</v>
      </c>
      <c r="E126" s="36">
        <v>22.084400000000002</v>
      </c>
      <c r="F126" s="28">
        <v>16.029</v>
      </c>
      <c r="G126" s="29">
        <v>16.207099999999997</v>
      </c>
      <c r="H126" s="29">
        <v>16.385199999999998</v>
      </c>
      <c r="I126" s="29">
        <v>16.563300000000002</v>
      </c>
      <c r="J126" s="29">
        <v>16.741399999999999</v>
      </c>
      <c r="K126" s="29">
        <v>16.919499999999999</v>
      </c>
      <c r="L126" s="29">
        <v>17.0976</v>
      </c>
      <c r="M126" s="29">
        <v>17.275699999999997</v>
      </c>
      <c r="N126" s="29">
        <v>17.453800000000001</v>
      </c>
      <c r="O126" s="29">
        <v>17.631899999999998</v>
      </c>
      <c r="P126" s="29">
        <v>17.809999999999999</v>
      </c>
      <c r="Q126" s="29">
        <v>17.988099999999999</v>
      </c>
      <c r="R126" s="29">
        <v>18.166199999999996</v>
      </c>
      <c r="S126" s="29">
        <v>18.3443</v>
      </c>
      <c r="T126" s="29">
        <v>18.522400000000001</v>
      </c>
      <c r="U126" s="29">
        <v>18.700499999999998</v>
      </c>
      <c r="V126" s="29">
        <v>18.878599999999999</v>
      </c>
      <c r="W126" s="29">
        <v>19.056699999999999</v>
      </c>
      <c r="X126" s="29">
        <v>19.2348</v>
      </c>
      <c r="Y126" s="29">
        <v>19.4129</v>
      </c>
      <c r="Z126" s="29">
        <v>19.590999999999998</v>
      </c>
      <c r="AA126" s="29">
        <v>19.769099999999998</v>
      </c>
      <c r="AB126" s="29">
        <v>19.947199999999999</v>
      </c>
      <c r="AC126" s="29">
        <v>20.125299999999999</v>
      </c>
      <c r="AD126" s="29">
        <v>20.3034</v>
      </c>
      <c r="AE126" s="29">
        <v>20.4815</v>
      </c>
      <c r="AF126" s="29">
        <v>20.659599999999998</v>
      </c>
      <c r="AG126" s="29">
        <v>20.837699999999998</v>
      </c>
      <c r="AH126" s="29">
        <v>21.015799999999999</v>
      </c>
      <c r="AI126" s="29">
        <v>21.193899999999999</v>
      </c>
      <c r="AJ126" s="29">
        <v>21.372</v>
      </c>
      <c r="AK126" s="29">
        <v>21.550099999999997</v>
      </c>
      <c r="AL126" s="29">
        <v>21.728199999999998</v>
      </c>
      <c r="AM126" s="29">
        <v>21.906300000000002</v>
      </c>
      <c r="AN126" s="29">
        <v>22.084399999999999</v>
      </c>
      <c r="AO126" s="30">
        <v>22.262499999999999</v>
      </c>
    </row>
    <row r="127" spans="1:41" ht="18.75" outlineLevel="1" x14ac:dyDescent="0.3">
      <c r="A127" s="10">
        <v>122</v>
      </c>
      <c r="B127" s="27" t="s">
        <v>76</v>
      </c>
      <c r="C127" s="28">
        <v>26.629199999999997</v>
      </c>
      <c r="D127" s="29">
        <v>27.073019999999993</v>
      </c>
      <c r="E127" s="36">
        <v>27.516839999999998</v>
      </c>
      <c r="F127" s="28">
        <v>19.971899999999998</v>
      </c>
      <c r="G127" s="29">
        <v>20.193809999999996</v>
      </c>
      <c r="H127" s="29">
        <v>20.415719999999997</v>
      </c>
      <c r="I127" s="29">
        <v>20.637629999999998</v>
      </c>
      <c r="J127" s="29">
        <v>20.859539999999996</v>
      </c>
      <c r="K127" s="29">
        <v>21.081449999999997</v>
      </c>
      <c r="L127" s="29">
        <v>21.303359999999994</v>
      </c>
      <c r="M127" s="29">
        <v>21.525269999999995</v>
      </c>
      <c r="N127" s="29">
        <v>21.747179999999997</v>
      </c>
      <c r="O127" s="29">
        <v>21.969089999999998</v>
      </c>
      <c r="P127" s="29">
        <v>22.190999999999995</v>
      </c>
      <c r="Q127" s="29">
        <v>22.412909999999997</v>
      </c>
      <c r="R127" s="29">
        <v>22.634819999999994</v>
      </c>
      <c r="S127" s="29">
        <v>22.856729999999999</v>
      </c>
      <c r="T127" s="29">
        <v>23.078639999999996</v>
      </c>
      <c r="U127" s="29">
        <v>23.300549999999998</v>
      </c>
      <c r="V127" s="29">
        <v>23.522459999999995</v>
      </c>
      <c r="W127" s="29">
        <v>23.744369999999993</v>
      </c>
      <c r="X127" s="29">
        <v>23.966279999999998</v>
      </c>
      <c r="Y127" s="29">
        <v>24.188189999999995</v>
      </c>
      <c r="Z127" s="29">
        <v>24.410099999999996</v>
      </c>
      <c r="AA127" s="29">
        <v>24.632009999999994</v>
      </c>
      <c r="AB127" s="29">
        <v>24.853919999999995</v>
      </c>
      <c r="AC127" s="29">
        <v>25.075829999999996</v>
      </c>
      <c r="AD127" s="29">
        <v>25.297739999999997</v>
      </c>
      <c r="AE127" s="29">
        <v>25.519649999999995</v>
      </c>
      <c r="AF127" s="29">
        <v>25.741559999999996</v>
      </c>
      <c r="AG127" s="29">
        <v>25.963469999999994</v>
      </c>
      <c r="AH127" s="29">
        <v>26.185379999999999</v>
      </c>
      <c r="AI127" s="29">
        <v>26.407289999999996</v>
      </c>
      <c r="AJ127" s="29">
        <v>26.629199999999997</v>
      </c>
      <c r="AK127" s="29">
        <v>26.851109999999995</v>
      </c>
      <c r="AL127" s="29">
        <v>27.073019999999993</v>
      </c>
      <c r="AM127" s="29">
        <v>27.294929999999997</v>
      </c>
      <c r="AN127" s="29">
        <v>27.516839999999995</v>
      </c>
      <c r="AO127" s="30">
        <v>27.73875</v>
      </c>
    </row>
    <row r="128" spans="1:41" ht="18.75" outlineLevel="1" x14ac:dyDescent="0.3">
      <c r="A128" s="10">
        <v>123</v>
      </c>
      <c r="B128" s="27" t="s">
        <v>77</v>
      </c>
      <c r="C128" s="28">
        <v>28.526399999999999</v>
      </c>
      <c r="D128" s="29">
        <v>29.001839999999994</v>
      </c>
      <c r="E128" s="36">
        <v>29.47728</v>
      </c>
      <c r="F128" s="28">
        <v>21.3948</v>
      </c>
      <c r="G128" s="29">
        <v>21.63252</v>
      </c>
      <c r="H128" s="29">
        <v>21.870239999999999</v>
      </c>
      <c r="I128" s="29">
        <v>22.107960000000002</v>
      </c>
      <c r="J128" s="29">
        <v>22.345680000000002</v>
      </c>
      <c r="K128" s="29">
        <v>22.583400000000001</v>
      </c>
      <c r="L128" s="29">
        <v>22.821120000000001</v>
      </c>
      <c r="M128" s="29">
        <v>23.05884</v>
      </c>
      <c r="N128" s="29">
        <v>23.296560000000003</v>
      </c>
      <c r="O128" s="29">
        <v>23.534280000000003</v>
      </c>
      <c r="P128" s="29">
        <v>23.772000000000002</v>
      </c>
      <c r="Q128" s="29">
        <v>24.009720000000002</v>
      </c>
      <c r="R128" s="29">
        <v>24.247440000000001</v>
      </c>
      <c r="S128" s="29">
        <v>24.485160000000004</v>
      </c>
      <c r="T128" s="29">
        <v>24.722880000000004</v>
      </c>
      <c r="U128" s="29">
        <v>24.960600000000003</v>
      </c>
      <c r="V128" s="29">
        <v>25.198320000000002</v>
      </c>
      <c r="W128" s="29">
        <v>25.436040000000002</v>
      </c>
      <c r="X128" s="29">
        <v>25.673760000000005</v>
      </c>
      <c r="Y128" s="29">
        <v>25.911480000000005</v>
      </c>
      <c r="Z128" s="29">
        <v>26.1492</v>
      </c>
      <c r="AA128" s="29">
        <v>26.38692</v>
      </c>
      <c r="AB128" s="29">
        <v>26.624639999999999</v>
      </c>
      <c r="AC128" s="29">
        <v>26.862360000000002</v>
      </c>
      <c r="AD128" s="29">
        <v>27.100080000000002</v>
      </c>
      <c r="AE128" s="29">
        <v>27.337800000000001</v>
      </c>
      <c r="AF128" s="29">
        <v>27.575520000000001</v>
      </c>
      <c r="AG128" s="29">
        <v>27.81324</v>
      </c>
      <c r="AH128" s="29">
        <v>28.050960000000003</v>
      </c>
      <c r="AI128" s="29">
        <v>28.288680000000003</v>
      </c>
      <c r="AJ128" s="29">
        <v>28.526400000000002</v>
      </c>
      <c r="AK128" s="29">
        <v>28.764120000000002</v>
      </c>
      <c r="AL128" s="29">
        <v>29.001840000000001</v>
      </c>
      <c r="AM128" s="29">
        <v>29.239560000000004</v>
      </c>
      <c r="AN128" s="29">
        <v>29.477280000000004</v>
      </c>
      <c r="AO128" s="30">
        <v>29.714999999999996</v>
      </c>
    </row>
    <row r="129" spans="1:41" ht="18.75" outlineLevel="1" x14ac:dyDescent="0.3">
      <c r="A129" s="10">
        <v>124</v>
      </c>
      <c r="B129" s="27" t="s">
        <v>78</v>
      </c>
      <c r="C129" s="28">
        <v>32.486399999999996</v>
      </c>
      <c r="D129" s="29">
        <v>33.027839999999998</v>
      </c>
      <c r="E129" s="36">
        <v>33.569279999999999</v>
      </c>
      <c r="F129" s="28">
        <v>24.364799999999999</v>
      </c>
      <c r="G129" s="29">
        <v>24.635519999999996</v>
      </c>
      <c r="H129" s="29">
        <v>24.906239999999997</v>
      </c>
      <c r="I129" s="29">
        <v>25.176960000000001</v>
      </c>
      <c r="J129" s="29">
        <v>25.447679999999998</v>
      </c>
      <c r="K129" s="29">
        <v>25.718399999999999</v>
      </c>
      <c r="L129" s="29">
        <v>25.989119999999996</v>
      </c>
      <c r="M129" s="29">
        <v>26.259839999999997</v>
      </c>
      <c r="N129" s="29">
        <v>26.530560000000001</v>
      </c>
      <c r="O129" s="29">
        <v>26.801279999999998</v>
      </c>
      <c r="P129" s="29">
        <v>27.071999999999999</v>
      </c>
      <c r="Q129" s="29">
        <v>27.342719999999996</v>
      </c>
      <c r="R129" s="29">
        <v>27.613439999999997</v>
      </c>
      <c r="S129" s="29">
        <v>27.884160000000001</v>
      </c>
      <c r="T129" s="29">
        <v>28.154879999999999</v>
      </c>
      <c r="U129" s="29">
        <v>28.425599999999999</v>
      </c>
      <c r="V129" s="29">
        <v>28.696319999999996</v>
      </c>
      <c r="W129" s="29">
        <v>28.967039999999997</v>
      </c>
      <c r="X129" s="29">
        <v>29.237760000000002</v>
      </c>
      <c r="Y129" s="29">
        <v>29.508479999999999</v>
      </c>
      <c r="Z129" s="29">
        <v>29.779199999999999</v>
      </c>
      <c r="AA129" s="29">
        <v>30.049919999999997</v>
      </c>
      <c r="AB129" s="29">
        <v>30.320639999999997</v>
      </c>
      <c r="AC129" s="29">
        <v>30.591360000000002</v>
      </c>
      <c r="AD129" s="29">
        <v>30.862079999999999</v>
      </c>
      <c r="AE129" s="29">
        <v>31.1328</v>
      </c>
      <c r="AF129" s="29">
        <v>31.403519999999997</v>
      </c>
      <c r="AG129" s="29">
        <v>31.674239999999998</v>
      </c>
      <c r="AH129" s="29">
        <v>31.944959999999998</v>
      </c>
      <c r="AI129" s="29">
        <v>32.215679999999999</v>
      </c>
      <c r="AJ129" s="29">
        <v>32.486399999999996</v>
      </c>
      <c r="AK129" s="29">
        <v>32.75712</v>
      </c>
      <c r="AL129" s="29">
        <v>33.027839999999998</v>
      </c>
      <c r="AM129" s="29">
        <v>33.298560000000002</v>
      </c>
      <c r="AN129" s="29">
        <v>33.569279999999999</v>
      </c>
      <c r="AO129" s="30">
        <v>33.840000000000003</v>
      </c>
    </row>
    <row r="130" spans="1:41" ht="18.75" outlineLevel="1" x14ac:dyDescent="0.3">
      <c r="A130" s="10">
        <v>125</v>
      </c>
      <c r="B130" s="27" t="s">
        <v>79</v>
      </c>
      <c r="C130" s="28">
        <v>38.221844428800004</v>
      </c>
      <c r="D130" s="29">
        <v>38.858875169280005</v>
      </c>
      <c r="E130" s="36">
        <v>39.495905909760005</v>
      </c>
      <c r="F130" s="28">
        <v>28.666383321599998</v>
      </c>
      <c r="G130" s="29">
        <v>28.984898691839994</v>
      </c>
      <c r="H130" s="29">
        <v>29.303414062079995</v>
      </c>
      <c r="I130" s="29">
        <v>29.621929432319998</v>
      </c>
      <c r="J130" s="29">
        <v>29.940444802559998</v>
      </c>
      <c r="K130" s="29">
        <v>30.258960172799995</v>
      </c>
      <c r="L130" s="29">
        <v>30.577475543039995</v>
      </c>
      <c r="M130" s="29">
        <v>30.895990913279995</v>
      </c>
      <c r="N130" s="29">
        <v>31.214506283519999</v>
      </c>
      <c r="O130" s="29">
        <v>31.533021653759999</v>
      </c>
      <c r="P130" s="29">
        <v>31.851537023999995</v>
      </c>
      <c r="Q130" s="29">
        <v>32.170052394239995</v>
      </c>
      <c r="R130" s="29">
        <v>32.488567764479996</v>
      </c>
      <c r="S130" s="29">
        <v>32.807083134719996</v>
      </c>
      <c r="T130" s="29">
        <v>33.125598504959996</v>
      </c>
      <c r="U130" s="29">
        <v>33.444113875199996</v>
      </c>
      <c r="V130" s="29">
        <v>33.762629245439996</v>
      </c>
      <c r="W130" s="29">
        <v>34.081144615679996</v>
      </c>
      <c r="X130" s="29">
        <v>34.399659985919996</v>
      </c>
      <c r="Y130" s="29">
        <v>34.718175356159996</v>
      </c>
      <c r="Z130" s="29">
        <v>35.036690726399996</v>
      </c>
      <c r="AA130" s="29">
        <v>35.355206096639996</v>
      </c>
      <c r="AB130" s="29">
        <v>35.673721466879996</v>
      </c>
      <c r="AC130" s="29">
        <v>35.992236837119997</v>
      </c>
      <c r="AD130" s="29">
        <v>36.310752207359997</v>
      </c>
      <c r="AE130" s="29">
        <v>36.629267577599997</v>
      </c>
      <c r="AF130" s="29">
        <v>36.947782947839997</v>
      </c>
      <c r="AG130" s="29">
        <v>37.26629831807999</v>
      </c>
      <c r="AH130" s="29">
        <v>37.584813688319997</v>
      </c>
      <c r="AI130" s="29">
        <v>37.903329058559997</v>
      </c>
      <c r="AJ130" s="29">
        <v>38.221844428799997</v>
      </c>
      <c r="AK130" s="29">
        <v>38.540359799039997</v>
      </c>
      <c r="AL130" s="29">
        <v>38.85887516927999</v>
      </c>
      <c r="AM130" s="29">
        <v>39.177390539519998</v>
      </c>
      <c r="AN130" s="29">
        <v>39.495905909759998</v>
      </c>
      <c r="AO130" s="30">
        <v>39.814421280000005</v>
      </c>
    </row>
    <row r="131" spans="1:41" ht="18.75" outlineLevel="1" x14ac:dyDescent="0.3">
      <c r="A131" s="10">
        <v>126</v>
      </c>
      <c r="B131" s="27" t="s">
        <v>80</v>
      </c>
      <c r="C131" s="28">
        <v>27.888000000000002</v>
      </c>
      <c r="D131" s="29">
        <v>28.352800000000002</v>
      </c>
      <c r="E131" s="36">
        <v>28.817600000000002</v>
      </c>
      <c r="F131" s="28">
        <v>20.916</v>
      </c>
      <c r="G131" s="29">
        <v>21.148399999999999</v>
      </c>
      <c r="H131" s="29">
        <v>21.380799999999997</v>
      </c>
      <c r="I131" s="29">
        <v>21.613199999999999</v>
      </c>
      <c r="J131" s="29">
        <v>21.845600000000001</v>
      </c>
      <c r="K131" s="29">
        <v>22.077999999999999</v>
      </c>
      <c r="L131" s="29">
        <v>22.310399999999998</v>
      </c>
      <c r="M131" s="29">
        <v>22.542799999999996</v>
      </c>
      <c r="N131" s="29">
        <v>22.775200000000002</v>
      </c>
      <c r="O131" s="29">
        <v>23.0076</v>
      </c>
      <c r="P131" s="29">
        <v>23.24</v>
      </c>
      <c r="Q131" s="29">
        <v>23.472399999999997</v>
      </c>
      <c r="R131" s="29">
        <v>23.704799999999995</v>
      </c>
      <c r="S131" s="29">
        <v>23.937200000000001</v>
      </c>
      <c r="T131" s="29">
        <v>24.169599999999999</v>
      </c>
      <c r="U131" s="29">
        <v>24.401999999999997</v>
      </c>
      <c r="V131" s="29">
        <v>24.634399999999996</v>
      </c>
      <c r="W131" s="29">
        <v>24.866799999999998</v>
      </c>
      <c r="X131" s="29">
        <v>25.0992</v>
      </c>
      <c r="Y131" s="29">
        <v>25.331599999999998</v>
      </c>
      <c r="Z131" s="29">
        <v>25.564</v>
      </c>
      <c r="AA131" s="29">
        <v>25.796399999999998</v>
      </c>
      <c r="AB131" s="29">
        <v>26.028799999999997</v>
      </c>
      <c r="AC131" s="29">
        <v>26.261199999999999</v>
      </c>
      <c r="AD131" s="29">
        <v>26.493600000000001</v>
      </c>
      <c r="AE131" s="29">
        <v>26.725999999999999</v>
      </c>
      <c r="AF131" s="29">
        <v>26.958399999999997</v>
      </c>
      <c r="AG131" s="29">
        <v>27.190799999999996</v>
      </c>
      <c r="AH131" s="29">
        <v>27.423200000000001</v>
      </c>
      <c r="AI131" s="29">
        <v>27.6556</v>
      </c>
      <c r="AJ131" s="29">
        <v>27.887999999999998</v>
      </c>
      <c r="AK131" s="29">
        <v>28.120399999999997</v>
      </c>
      <c r="AL131" s="29">
        <v>28.352799999999995</v>
      </c>
      <c r="AM131" s="29">
        <v>28.5852</v>
      </c>
      <c r="AN131" s="29">
        <v>28.817599999999999</v>
      </c>
      <c r="AO131" s="30">
        <v>29.05</v>
      </c>
    </row>
    <row r="132" spans="1:41" ht="18.75" outlineLevel="1" x14ac:dyDescent="0.3">
      <c r="A132" s="10">
        <v>127</v>
      </c>
      <c r="B132" s="27" t="s">
        <v>81</v>
      </c>
      <c r="C132" s="28">
        <v>31.987199999999998</v>
      </c>
      <c r="D132" s="29">
        <v>32.520319999999998</v>
      </c>
      <c r="E132" s="36">
        <v>33.053440000000002</v>
      </c>
      <c r="F132" s="28">
        <v>23.990399999999998</v>
      </c>
      <c r="G132" s="29">
        <v>24.256959999999996</v>
      </c>
      <c r="H132" s="29">
        <v>24.523519999999994</v>
      </c>
      <c r="I132" s="29">
        <v>24.790079999999996</v>
      </c>
      <c r="J132" s="29">
        <v>25.056639999999998</v>
      </c>
      <c r="K132" s="29">
        <v>25.323199999999996</v>
      </c>
      <c r="L132" s="29">
        <v>25.589759999999995</v>
      </c>
      <c r="M132" s="29">
        <v>25.856319999999993</v>
      </c>
      <c r="N132" s="29">
        <v>26.122879999999999</v>
      </c>
      <c r="O132" s="29">
        <v>26.389439999999997</v>
      </c>
      <c r="P132" s="29">
        <v>26.655999999999995</v>
      </c>
      <c r="Q132" s="29">
        <v>26.922559999999994</v>
      </c>
      <c r="R132" s="29">
        <v>27.189119999999992</v>
      </c>
      <c r="S132" s="29">
        <v>27.455679999999997</v>
      </c>
      <c r="T132" s="29">
        <v>27.722239999999996</v>
      </c>
      <c r="U132" s="29">
        <v>27.988799999999994</v>
      </c>
      <c r="V132" s="29">
        <v>28.255359999999992</v>
      </c>
      <c r="W132" s="29">
        <v>28.521919999999994</v>
      </c>
      <c r="X132" s="29">
        <v>28.788479999999996</v>
      </c>
      <c r="Y132" s="29">
        <v>29.055039999999995</v>
      </c>
      <c r="Z132" s="29">
        <v>29.321599999999997</v>
      </c>
      <c r="AA132" s="29">
        <v>29.588159999999995</v>
      </c>
      <c r="AB132" s="29">
        <v>29.854719999999993</v>
      </c>
      <c r="AC132" s="29">
        <v>30.121279999999995</v>
      </c>
      <c r="AD132" s="29">
        <v>30.387839999999997</v>
      </c>
      <c r="AE132" s="29">
        <v>30.654399999999995</v>
      </c>
      <c r="AF132" s="29">
        <v>30.920959999999994</v>
      </c>
      <c r="AG132" s="29">
        <v>31.187519999999992</v>
      </c>
      <c r="AH132" s="29">
        <v>31.454079999999998</v>
      </c>
      <c r="AI132" s="29">
        <v>31.720639999999996</v>
      </c>
      <c r="AJ132" s="29">
        <v>31.987199999999994</v>
      </c>
      <c r="AK132" s="29">
        <v>32.253759999999993</v>
      </c>
      <c r="AL132" s="29">
        <v>32.520319999999991</v>
      </c>
      <c r="AM132" s="29">
        <v>32.786879999999996</v>
      </c>
      <c r="AN132" s="29">
        <v>33.053439999999995</v>
      </c>
      <c r="AO132" s="30">
        <v>33.32</v>
      </c>
    </row>
    <row r="133" spans="1:41" ht="18.75" outlineLevel="1" x14ac:dyDescent="0.3">
      <c r="A133" s="10">
        <v>128</v>
      </c>
      <c r="B133" s="27" t="s">
        <v>82</v>
      </c>
      <c r="C133" s="28">
        <v>32.6736</v>
      </c>
      <c r="D133" s="29">
        <v>33.218159999999997</v>
      </c>
      <c r="E133" s="36">
        <v>33.762720000000002</v>
      </c>
      <c r="F133" s="28">
        <v>24.505200000000002</v>
      </c>
      <c r="G133" s="29">
        <v>24.777480000000001</v>
      </c>
      <c r="H133" s="29">
        <v>25.049760000000003</v>
      </c>
      <c r="I133" s="29">
        <v>25.322040000000005</v>
      </c>
      <c r="J133" s="29">
        <v>25.594320000000003</v>
      </c>
      <c r="K133" s="29">
        <v>25.866600000000002</v>
      </c>
      <c r="L133" s="29">
        <v>26.138880000000004</v>
      </c>
      <c r="M133" s="29">
        <v>26.411160000000002</v>
      </c>
      <c r="N133" s="29">
        <v>26.683440000000004</v>
      </c>
      <c r="O133" s="29">
        <v>26.955720000000003</v>
      </c>
      <c r="P133" s="29">
        <v>27.228000000000002</v>
      </c>
      <c r="Q133" s="29">
        <v>27.500280000000004</v>
      </c>
      <c r="R133" s="29">
        <v>27.772560000000002</v>
      </c>
      <c r="S133" s="29">
        <v>28.044840000000004</v>
      </c>
      <c r="T133" s="29">
        <v>28.317120000000003</v>
      </c>
      <c r="U133" s="29">
        <v>28.589400000000005</v>
      </c>
      <c r="V133" s="29">
        <v>28.861680000000003</v>
      </c>
      <c r="W133" s="29">
        <v>29.133960000000002</v>
      </c>
      <c r="X133" s="29">
        <v>29.406240000000004</v>
      </c>
      <c r="Y133" s="29">
        <v>29.678520000000006</v>
      </c>
      <c r="Z133" s="29">
        <v>29.950800000000005</v>
      </c>
      <c r="AA133" s="29">
        <v>30.223080000000003</v>
      </c>
      <c r="AB133" s="29">
        <v>30.495360000000002</v>
      </c>
      <c r="AC133" s="29">
        <v>30.767640000000007</v>
      </c>
      <c r="AD133" s="29">
        <v>31.039920000000006</v>
      </c>
      <c r="AE133" s="29">
        <v>31.312200000000004</v>
      </c>
      <c r="AF133" s="29">
        <v>31.584480000000003</v>
      </c>
      <c r="AG133" s="29">
        <v>31.856760000000001</v>
      </c>
      <c r="AH133" s="29">
        <v>32.129040000000003</v>
      </c>
      <c r="AI133" s="29">
        <v>32.401320000000005</v>
      </c>
      <c r="AJ133" s="29">
        <v>32.673600000000008</v>
      </c>
      <c r="AK133" s="29">
        <v>32.945880000000002</v>
      </c>
      <c r="AL133" s="29">
        <v>33.218160000000005</v>
      </c>
      <c r="AM133" s="29">
        <v>33.490440000000007</v>
      </c>
      <c r="AN133" s="29">
        <v>33.762720000000002</v>
      </c>
      <c r="AO133" s="30">
        <v>34.034999999999997</v>
      </c>
    </row>
    <row r="134" spans="1:41" ht="18.75" outlineLevel="1" x14ac:dyDescent="0.3">
      <c r="A134" s="10">
        <v>129</v>
      </c>
      <c r="B134" s="27" t="s">
        <v>83</v>
      </c>
      <c r="C134" s="28">
        <v>37.238399999999999</v>
      </c>
      <c r="D134" s="29">
        <v>37.859039999999993</v>
      </c>
      <c r="E134" s="36">
        <v>38.479680000000009</v>
      </c>
      <c r="F134" s="28">
        <v>27.928800000000003</v>
      </c>
      <c r="G134" s="29">
        <v>28.23912</v>
      </c>
      <c r="H134" s="29">
        <v>28.549440000000001</v>
      </c>
      <c r="I134" s="29">
        <v>28.859760000000005</v>
      </c>
      <c r="J134" s="29">
        <v>29.170080000000002</v>
      </c>
      <c r="K134" s="29">
        <v>29.480400000000003</v>
      </c>
      <c r="L134" s="29">
        <v>29.79072</v>
      </c>
      <c r="M134" s="29">
        <v>30.101040000000001</v>
      </c>
      <c r="N134" s="29">
        <v>30.411360000000005</v>
      </c>
      <c r="O134" s="29">
        <v>30.721680000000003</v>
      </c>
      <c r="P134" s="29">
        <v>31.032000000000004</v>
      </c>
      <c r="Q134" s="29">
        <v>31.342320000000001</v>
      </c>
      <c r="R134" s="29">
        <v>31.652639999999998</v>
      </c>
      <c r="S134" s="29">
        <v>31.962960000000002</v>
      </c>
      <c r="T134" s="29">
        <v>32.27328</v>
      </c>
      <c r="U134" s="29">
        <v>32.583600000000004</v>
      </c>
      <c r="V134" s="29">
        <v>32.893920000000001</v>
      </c>
      <c r="W134" s="29">
        <v>33.204239999999999</v>
      </c>
      <c r="X134" s="29">
        <v>33.514560000000003</v>
      </c>
      <c r="Y134" s="29">
        <v>33.82488</v>
      </c>
      <c r="Z134" s="29">
        <v>34.135200000000005</v>
      </c>
      <c r="AA134" s="29">
        <v>34.445520000000002</v>
      </c>
      <c r="AB134" s="29">
        <v>34.755839999999999</v>
      </c>
      <c r="AC134" s="29">
        <v>35.066160000000004</v>
      </c>
      <c r="AD134" s="29">
        <v>35.376480000000001</v>
      </c>
      <c r="AE134" s="29">
        <v>35.686800000000005</v>
      </c>
      <c r="AF134" s="29">
        <v>35.997120000000002</v>
      </c>
      <c r="AG134" s="29">
        <v>36.30744</v>
      </c>
      <c r="AH134" s="29">
        <v>36.617760000000004</v>
      </c>
      <c r="AI134" s="29">
        <v>36.928080000000001</v>
      </c>
      <c r="AJ134" s="29">
        <v>37.238399999999999</v>
      </c>
      <c r="AK134" s="29">
        <v>37.548720000000003</v>
      </c>
      <c r="AL134" s="29">
        <v>37.85904</v>
      </c>
      <c r="AM134" s="29">
        <v>38.169360000000005</v>
      </c>
      <c r="AN134" s="29">
        <v>38.479680000000002</v>
      </c>
      <c r="AO134" s="30">
        <v>38.79</v>
      </c>
    </row>
    <row r="135" spans="1:41" ht="19.5" outlineLevel="1" thickBot="1" x14ac:dyDescent="0.35">
      <c r="A135" s="10">
        <v>130</v>
      </c>
      <c r="B135" s="31" t="s">
        <v>84</v>
      </c>
      <c r="C135" s="38">
        <v>42.465600000000002</v>
      </c>
      <c r="D135" s="39">
        <v>43.173360000000002</v>
      </c>
      <c r="E135" s="40">
        <v>43.881119999999996</v>
      </c>
      <c r="F135" s="38">
        <v>31.849199999999996</v>
      </c>
      <c r="G135" s="39">
        <v>32.203079999999993</v>
      </c>
      <c r="H135" s="39">
        <v>32.556959999999997</v>
      </c>
      <c r="I135" s="39">
        <v>32.91084</v>
      </c>
      <c r="J135" s="39">
        <v>33.264719999999997</v>
      </c>
      <c r="K135" s="39">
        <v>33.618600000000001</v>
      </c>
      <c r="L135" s="39">
        <v>33.972479999999997</v>
      </c>
      <c r="M135" s="39">
        <v>34.326359999999994</v>
      </c>
      <c r="N135" s="39">
        <v>34.680239999999998</v>
      </c>
      <c r="O135" s="39">
        <v>35.034120000000001</v>
      </c>
      <c r="P135" s="39">
        <v>35.387999999999998</v>
      </c>
      <c r="Q135" s="39">
        <v>35.741879999999995</v>
      </c>
      <c r="R135" s="39">
        <v>36.095759999999991</v>
      </c>
      <c r="S135" s="39">
        <v>36.449640000000002</v>
      </c>
      <c r="T135" s="39">
        <v>36.803519999999999</v>
      </c>
      <c r="U135" s="39">
        <v>37.157399999999996</v>
      </c>
      <c r="V135" s="39">
        <v>37.511279999999999</v>
      </c>
      <c r="W135" s="39">
        <v>37.865159999999996</v>
      </c>
      <c r="X135" s="39">
        <v>38.21904</v>
      </c>
      <c r="Y135" s="39">
        <v>38.572919999999996</v>
      </c>
      <c r="Z135" s="39">
        <v>38.9268</v>
      </c>
      <c r="AA135" s="39">
        <v>39.280679999999997</v>
      </c>
      <c r="AB135" s="39">
        <v>39.634559999999993</v>
      </c>
      <c r="AC135" s="39">
        <v>39.988439999999997</v>
      </c>
      <c r="AD135" s="39">
        <v>40.342320000000001</v>
      </c>
      <c r="AE135" s="39">
        <v>40.696199999999997</v>
      </c>
      <c r="AF135" s="39">
        <v>41.050079999999994</v>
      </c>
      <c r="AG135" s="39">
        <v>41.403959999999991</v>
      </c>
      <c r="AH135" s="39">
        <v>41.757840000000002</v>
      </c>
      <c r="AI135" s="39">
        <v>42.111719999999998</v>
      </c>
      <c r="AJ135" s="39">
        <v>42.465599999999995</v>
      </c>
      <c r="AK135" s="39">
        <v>42.819479999999999</v>
      </c>
      <c r="AL135" s="39">
        <v>43.173359999999995</v>
      </c>
      <c r="AM135" s="39">
        <v>43.527239999999999</v>
      </c>
      <c r="AN135" s="39">
        <v>43.881119999999996</v>
      </c>
      <c r="AO135" s="41">
        <v>44.234999999999999</v>
      </c>
    </row>
    <row r="136" spans="1:41" ht="18.75" outlineLevel="1" x14ac:dyDescent="0.3">
      <c r="A136" s="10">
        <v>131</v>
      </c>
      <c r="B136" s="37" t="s">
        <v>135</v>
      </c>
      <c r="C136" s="42">
        <v>16.588799999999999</v>
      </c>
      <c r="D136" s="43">
        <v>16.865279999999998</v>
      </c>
      <c r="E136" s="44">
        <v>17.141759999999998</v>
      </c>
      <c r="F136" s="42">
        <v>12.441599999999999</v>
      </c>
      <c r="G136" s="43">
        <v>12.579839999999999</v>
      </c>
      <c r="H136" s="43">
        <v>12.718079999999997</v>
      </c>
      <c r="I136" s="43">
        <v>12.85632</v>
      </c>
      <c r="J136" s="43">
        <v>12.99456</v>
      </c>
      <c r="K136" s="43">
        <v>13.132799999999998</v>
      </c>
      <c r="L136" s="43">
        <v>13.271039999999998</v>
      </c>
      <c r="M136" s="43">
        <v>13.409279999999997</v>
      </c>
      <c r="N136" s="43">
        <v>13.547519999999999</v>
      </c>
      <c r="O136" s="43">
        <v>13.685759999999998</v>
      </c>
      <c r="P136" s="43">
        <v>13.823999999999998</v>
      </c>
      <c r="Q136" s="43">
        <v>13.962239999999998</v>
      </c>
      <c r="R136" s="43">
        <v>14.100479999999997</v>
      </c>
      <c r="S136" s="43">
        <v>14.238719999999999</v>
      </c>
      <c r="T136" s="43">
        <v>14.376959999999999</v>
      </c>
      <c r="U136" s="43">
        <v>14.515199999999998</v>
      </c>
      <c r="V136" s="43">
        <v>14.653439999999998</v>
      </c>
      <c r="W136" s="43">
        <v>14.791679999999998</v>
      </c>
      <c r="X136" s="43">
        <v>14.929919999999999</v>
      </c>
      <c r="Y136" s="43">
        <v>15.068159999999999</v>
      </c>
      <c r="Z136" s="43">
        <v>15.206399999999999</v>
      </c>
      <c r="AA136" s="43">
        <v>15.344639999999998</v>
      </c>
      <c r="AB136" s="43">
        <v>15.482879999999998</v>
      </c>
      <c r="AC136" s="43">
        <v>15.621119999999999</v>
      </c>
      <c r="AD136" s="43">
        <v>15.759359999999999</v>
      </c>
      <c r="AE136" s="43">
        <v>15.897599999999999</v>
      </c>
      <c r="AF136" s="43">
        <v>16.035839999999997</v>
      </c>
      <c r="AG136" s="43">
        <v>16.174079999999996</v>
      </c>
      <c r="AH136" s="43">
        <v>16.31232</v>
      </c>
      <c r="AI136" s="43">
        <v>16.450559999999999</v>
      </c>
      <c r="AJ136" s="43">
        <v>16.588799999999999</v>
      </c>
      <c r="AK136" s="43">
        <v>16.727039999999999</v>
      </c>
      <c r="AL136" s="43">
        <v>16.865279999999998</v>
      </c>
      <c r="AM136" s="43">
        <v>17.003519999999998</v>
      </c>
      <c r="AN136" s="43">
        <v>17.141759999999998</v>
      </c>
      <c r="AO136" s="44">
        <v>17.28</v>
      </c>
    </row>
    <row r="137" spans="1:41" ht="18.75" outlineLevel="1" x14ac:dyDescent="0.3">
      <c r="A137" s="10">
        <v>132</v>
      </c>
      <c r="B137" s="27" t="s">
        <v>136</v>
      </c>
      <c r="C137" s="28">
        <v>21.729599999999998</v>
      </c>
      <c r="D137" s="29">
        <v>22.091759999999997</v>
      </c>
      <c r="E137" s="30">
        <v>22.453920000000004</v>
      </c>
      <c r="F137" s="28">
        <v>16.2972</v>
      </c>
      <c r="G137" s="29">
        <v>16.478279999999998</v>
      </c>
      <c r="H137" s="29">
        <v>16.65936</v>
      </c>
      <c r="I137" s="29">
        <v>16.840440000000001</v>
      </c>
      <c r="J137" s="29">
        <v>17.021519999999999</v>
      </c>
      <c r="K137" s="29">
        <v>17.2026</v>
      </c>
      <c r="L137" s="29">
        <v>17.383679999999998</v>
      </c>
      <c r="M137" s="29">
        <v>17.56476</v>
      </c>
      <c r="N137" s="29">
        <v>17.745840000000001</v>
      </c>
      <c r="O137" s="29">
        <v>17.926919999999999</v>
      </c>
      <c r="P137" s="29">
        <v>18.108000000000001</v>
      </c>
      <c r="Q137" s="29">
        <v>18.289079999999998</v>
      </c>
      <c r="R137" s="29">
        <v>18.47016</v>
      </c>
      <c r="S137" s="29">
        <v>18.651240000000001</v>
      </c>
      <c r="T137" s="29">
        <v>18.832319999999999</v>
      </c>
      <c r="U137" s="29">
        <v>19.013400000000001</v>
      </c>
      <c r="V137" s="29">
        <v>19.194479999999999</v>
      </c>
      <c r="W137" s="29">
        <v>19.37556</v>
      </c>
      <c r="X137" s="29">
        <v>19.556640000000002</v>
      </c>
      <c r="Y137" s="29">
        <v>19.737719999999999</v>
      </c>
      <c r="Z137" s="29">
        <v>19.918800000000001</v>
      </c>
      <c r="AA137" s="29">
        <v>20.099879999999999</v>
      </c>
      <c r="AB137" s="29">
        <v>20.280959999999997</v>
      </c>
      <c r="AC137" s="29">
        <v>20.462040000000002</v>
      </c>
      <c r="AD137" s="29">
        <v>20.64312</v>
      </c>
      <c r="AE137" s="29">
        <v>20.824200000000001</v>
      </c>
      <c r="AF137" s="29">
        <v>21.005279999999999</v>
      </c>
      <c r="AG137" s="29">
        <v>21.186359999999997</v>
      </c>
      <c r="AH137" s="29">
        <v>21.367440000000002</v>
      </c>
      <c r="AI137" s="29">
        <v>21.54852</v>
      </c>
      <c r="AJ137" s="29">
        <v>21.729599999999998</v>
      </c>
      <c r="AK137" s="29">
        <v>21.910679999999999</v>
      </c>
      <c r="AL137" s="29">
        <v>22.091759999999997</v>
      </c>
      <c r="AM137" s="29">
        <v>22.272840000000002</v>
      </c>
      <c r="AN137" s="29">
        <v>22.45392</v>
      </c>
      <c r="AO137" s="30">
        <v>22.635000000000002</v>
      </c>
    </row>
    <row r="138" spans="1:41" ht="18.75" outlineLevel="1" x14ac:dyDescent="0.3">
      <c r="A138" s="10">
        <v>133</v>
      </c>
      <c r="B138" s="27" t="s">
        <v>137</v>
      </c>
      <c r="C138" s="28">
        <v>22.968</v>
      </c>
      <c r="D138" s="29">
        <v>23.350799999999996</v>
      </c>
      <c r="E138" s="30">
        <v>23.733600000000003</v>
      </c>
      <c r="F138" s="28">
        <v>17.225999999999999</v>
      </c>
      <c r="G138" s="29">
        <v>17.417399999999997</v>
      </c>
      <c r="H138" s="29">
        <v>17.608799999999999</v>
      </c>
      <c r="I138" s="29">
        <v>17.8002</v>
      </c>
      <c r="J138" s="29">
        <v>17.991599999999998</v>
      </c>
      <c r="K138" s="29">
        <v>18.183</v>
      </c>
      <c r="L138" s="29">
        <v>18.374399999999998</v>
      </c>
      <c r="M138" s="29">
        <v>18.565799999999999</v>
      </c>
      <c r="N138" s="29">
        <v>18.757200000000001</v>
      </c>
      <c r="O138" s="29">
        <v>18.948599999999999</v>
      </c>
      <c r="P138" s="29">
        <v>19.14</v>
      </c>
      <c r="Q138" s="29">
        <v>19.331399999999999</v>
      </c>
      <c r="R138" s="29">
        <v>19.522799999999997</v>
      </c>
      <c r="S138" s="29">
        <v>19.714200000000002</v>
      </c>
      <c r="T138" s="29">
        <v>19.9056</v>
      </c>
      <c r="U138" s="29">
        <v>20.096999999999998</v>
      </c>
      <c r="V138" s="29">
        <v>20.288399999999999</v>
      </c>
      <c r="W138" s="29">
        <v>20.479799999999997</v>
      </c>
      <c r="X138" s="29">
        <v>20.671199999999999</v>
      </c>
      <c r="Y138" s="29">
        <v>20.8626</v>
      </c>
      <c r="Z138" s="29">
        <v>21.053999999999998</v>
      </c>
      <c r="AA138" s="29">
        <v>21.2454</v>
      </c>
      <c r="AB138" s="29">
        <v>21.436799999999998</v>
      </c>
      <c r="AC138" s="29">
        <v>21.6282</v>
      </c>
      <c r="AD138" s="29">
        <v>21.819600000000001</v>
      </c>
      <c r="AE138" s="29">
        <v>22.010999999999999</v>
      </c>
      <c r="AF138" s="29">
        <v>22.202399999999997</v>
      </c>
      <c r="AG138" s="29">
        <v>22.393799999999999</v>
      </c>
      <c r="AH138" s="29">
        <v>22.5852</v>
      </c>
      <c r="AI138" s="29">
        <v>22.776599999999998</v>
      </c>
      <c r="AJ138" s="29">
        <v>22.968</v>
      </c>
      <c r="AK138" s="29">
        <v>23.159399999999998</v>
      </c>
      <c r="AL138" s="29">
        <v>23.350799999999996</v>
      </c>
      <c r="AM138" s="29">
        <v>23.542200000000001</v>
      </c>
      <c r="AN138" s="29">
        <v>23.733599999999999</v>
      </c>
      <c r="AO138" s="30">
        <v>23.925000000000001</v>
      </c>
    </row>
    <row r="139" spans="1:41" ht="19.5" outlineLevel="1" thickBot="1" x14ac:dyDescent="0.35">
      <c r="A139" s="10">
        <v>134</v>
      </c>
      <c r="B139" s="31" t="s">
        <v>138</v>
      </c>
      <c r="C139" s="38">
        <v>25.207199999999997</v>
      </c>
      <c r="D139" s="39">
        <v>25.627319999999994</v>
      </c>
      <c r="E139" s="41">
        <v>26.047439999999998</v>
      </c>
      <c r="F139" s="38">
        <v>18.905399999999997</v>
      </c>
      <c r="G139" s="39">
        <v>19.115459999999995</v>
      </c>
      <c r="H139" s="39">
        <v>19.325519999999994</v>
      </c>
      <c r="I139" s="39">
        <v>19.535579999999996</v>
      </c>
      <c r="J139" s="39">
        <v>19.745639999999998</v>
      </c>
      <c r="K139" s="39">
        <v>19.955699999999997</v>
      </c>
      <c r="L139" s="39">
        <v>20.165759999999995</v>
      </c>
      <c r="M139" s="39">
        <v>20.375819999999994</v>
      </c>
      <c r="N139" s="39">
        <v>20.585879999999996</v>
      </c>
      <c r="O139" s="39">
        <v>20.795939999999998</v>
      </c>
      <c r="P139" s="39">
        <v>21.005999999999997</v>
      </c>
      <c r="Q139" s="39">
        <v>21.216059999999995</v>
      </c>
      <c r="R139" s="39">
        <v>21.426119999999994</v>
      </c>
      <c r="S139" s="39">
        <v>21.636179999999996</v>
      </c>
      <c r="T139" s="39">
        <v>21.846239999999998</v>
      </c>
      <c r="U139" s="39">
        <v>22.056299999999997</v>
      </c>
      <c r="V139" s="39">
        <v>22.266359999999995</v>
      </c>
      <c r="W139" s="39">
        <v>22.476419999999994</v>
      </c>
      <c r="X139" s="39">
        <v>22.686479999999996</v>
      </c>
      <c r="Y139" s="39">
        <v>22.896539999999995</v>
      </c>
      <c r="Z139" s="39">
        <v>23.106599999999997</v>
      </c>
      <c r="AA139" s="39">
        <v>23.316659999999995</v>
      </c>
      <c r="AB139" s="39">
        <v>23.526719999999994</v>
      </c>
      <c r="AC139" s="39">
        <v>23.736779999999996</v>
      </c>
      <c r="AD139" s="39">
        <v>23.946839999999995</v>
      </c>
      <c r="AE139" s="39">
        <v>24.156899999999997</v>
      </c>
      <c r="AF139" s="39">
        <v>24.366959999999995</v>
      </c>
      <c r="AG139" s="39">
        <v>24.577019999999994</v>
      </c>
      <c r="AH139" s="39">
        <v>24.787079999999996</v>
      </c>
      <c r="AI139" s="39">
        <v>24.997139999999995</v>
      </c>
      <c r="AJ139" s="39">
        <v>25.207199999999993</v>
      </c>
      <c r="AK139" s="39">
        <v>25.417259999999995</v>
      </c>
      <c r="AL139" s="39">
        <v>25.627319999999994</v>
      </c>
      <c r="AM139" s="39">
        <v>25.837379999999996</v>
      </c>
      <c r="AN139" s="39">
        <v>26.047439999999995</v>
      </c>
      <c r="AO139" s="41">
        <v>26.2575</v>
      </c>
    </row>
    <row r="140" spans="1:41" outlineLevel="1" x14ac:dyDescent="0.25"/>
    <row r="155" spans="10:12" ht="15.75" thickBot="1" x14ac:dyDescent="0.3"/>
    <row r="156" spans="10:12" ht="19.5" thickBot="1" x14ac:dyDescent="0.3">
      <c r="J156" s="170" t="s">
        <v>155</v>
      </c>
      <c r="K156" s="171"/>
      <c r="L156" s="83">
        <f>IFERROR(ROUNDDOWN(68/INDEX('Для калькулятора'!$C$6:$AO$139,MATCH(ЖД!$K$13,'Для калькулятора'!$B$6:$B$139,0),MATCH(ЖД!$K$14,'Для калькулятора'!$C$5:$AO$5,0)),0),"Невозможно 
погрузить в вагон")</f>
        <v>4</v>
      </c>
    </row>
    <row r="157" spans="10:12" x14ac:dyDescent="0.25">
      <c r="K157" s="68"/>
    </row>
    <row r="158" spans="10:12" ht="15.75" thickBot="1" x14ac:dyDescent="0.3">
      <c r="K158" s="68"/>
    </row>
    <row r="159" spans="10:12" ht="19.5" thickBot="1" x14ac:dyDescent="0.3">
      <c r="J159" s="170" t="s">
        <v>152</v>
      </c>
      <c r="K159" s="171"/>
      <c r="L159" s="85">
        <f>LEFT(ЖД!$K$13,2)*10+50</f>
        <v>450</v>
      </c>
    </row>
    <row r="160" spans="10:12" ht="19.5" thickBot="1" x14ac:dyDescent="0.35">
      <c r="J160" s="74"/>
      <c r="K160" s="74"/>
      <c r="L160" s="74"/>
    </row>
    <row r="161" spans="10:12" ht="19.5" thickBot="1" x14ac:dyDescent="0.3">
      <c r="J161" s="170" t="s">
        <v>151</v>
      </c>
      <c r="K161" s="171"/>
      <c r="L161" s="85">
        <f>IFERROR(IF($L$156*$L$159&gt;2000,"Требуется дополнительно согласование",$L$156*$L$159),"Невозможно  погрузить в вагон")</f>
        <v>1800</v>
      </c>
    </row>
  </sheetData>
  <autoFilter ref="B5:AO5"/>
  <mergeCells count="4">
    <mergeCell ref="F4:AO4"/>
    <mergeCell ref="J156:K156"/>
    <mergeCell ref="J159:K159"/>
    <mergeCell ref="J161:K1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Справочник</vt:lpstr>
      <vt:lpstr>ЖД</vt:lpstr>
      <vt:lpstr>ЖД 0.1м</vt:lpstr>
      <vt:lpstr>Таблица авто</vt:lpstr>
      <vt:lpstr>НТМК_пакетировка</vt:lpstr>
      <vt:lpstr>ЖД внутр. пользование</vt:lpstr>
      <vt:lpstr>Для калькулятора</vt:lpstr>
      <vt:lpstr>Длина</vt:lpstr>
      <vt:lpstr>Профиль</vt:lpstr>
      <vt:lpstr>Профиль1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2017-10-25T14:45:02Z</dcterms:modified>
</cp:coreProperties>
</file>